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cliffauerswald/Desktop/"/>
    </mc:Choice>
  </mc:AlternateContent>
  <xr:revisionPtr revIDLastSave="0" documentId="8_{8ACDB069-D30D-924F-A4AA-B5C788C10EA1}" xr6:coauthVersionLast="47" xr6:coauthVersionMax="47" xr10:uidLastSave="{00000000-0000-0000-0000-000000000000}"/>
  <workbookProtection workbookAlgorithmName="SHA-512" workbookHashValue="WNjnvithQYvQrIC6R56Rsmz1/I+HjhqWHlvIRcsKpFPIZFlGuuX68zg6TfCN8ZXN5q9jsLWTg+/P3smyWbOFqg==" workbookSaltValue="Kzp/429T302O2QH0GMSb0g==" workbookSpinCount="100000" lockStructure="1"/>
  <bookViews>
    <workbookView xWindow="-100" yWindow="760" windowWidth="24500" windowHeight="15800" tabRatio="476" xr2:uid="{00000000-000D-0000-FFFF-FFFF00000000}"/>
  </bookViews>
  <sheets>
    <sheet name="HECM Amortization Calculator" sheetId="1" r:id="rId1"/>
  </sheets>
  <definedNames>
    <definedName name="_xlnm.Print_Area" localSheetId="0">'HECM Amortization Calculator'!$B$1:$L$418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9" i="1" l="1"/>
  <c r="H36" i="1" s="1"/>
  <c r="H37" i="1" l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D36" i="1"/>
  <c r="C36" i="1"/>
  <c r="F48" i="1"/>
  <c r="F61" i="1" s="1"/>
  <c r="F74" i="1" s="1"/>
  <c r="F87" i="1" s="1"/>
  <c r="F100" i="1" s="1"/>
  <c r="F113" i="1" s="1"/>
  <c r="F126" i="1" s="1"/>
  <c r="F139" i="1" s="1"/>
  <c r="F152" i="1" s="1"/>
  <c r="F165" i="1" s="1"/>
  <c r="F178" i="1" s="1"/>
  <c r="F191" i="1" s="1"/>
  <c r="F204" i="1" s="1"/>
  <c r="F217" i="1" s="1"/>
  <c r="F230" i="1" s="1"/>
  <c r="F243" i="1" s="1"/>
  <c r="F256" i="1" s="1"/>
  <c r="F269" i="1" s="1"/>
  <c r="F282" i="1" s="1"/>
  <c r="F295" i="1" s="1"/>
  <c r="E29" i="1"/>
  <c r="F29" i="1"/>
  <c r="G29" i="1"/>
  <c r="H29" i="1"/>
  <c r="I29" i="1"/>
  <c r="J29" i="1"/>
  <c r="K29" i="1"/>
  <c r="E36" i="1" l="1"/>
  <c r="C37" i="1" s="1"/>
  <c r="H48" i="1"/>
  <c r="H49" i="1" s="1"/>
  <c r="H50" i="1" l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D37" i="1"/>
  <c r="E37" i="1" s="1"/>
  <c r="H63" i="1" l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D38" i="1"/>
  <c r="C38" i="1"/>
  <c r="H76" i="1" l="1"/>
  <c r="H77" i="1" s="1"/>
  <c r="H78" i="1" s="1"/>
  <c r="H79" i="1" s="1"/>
  <c r="H80" i="1" s="1"/>
  <c r="H81" i="1" s="1"/>
  <c r="H82" i="1" s="1"/>
  <c r="H83" i="1" s="1"/>
  <c r="H84" i="1" s="1"/>
  <c r="H85" i="1" s="1"/>
  <c r="H86" i="1" s="1"/>
  <c r="H87" i="1" s="1"/>
  <c r="H88" i="1" s="1"/>
  <c r="H89" i="1" s="1"/>
  <c r="E38" i="1"/>
  <c r="C39" i="1" s="1"/>
  <c r="H90" i="1" l="1"/>
  <c r="H91" i="1" s="1"/>
  <c r="H92" i="1" s="1"/>
  <c r="H93" i="1" s="1"/>
  <c r="H94" i="1" s="1"/>
  <c r="H95" i="1" s="1"/>
  <c r="H96" i="1" s="1"/>
  <c r="H97" i="1" s="1"/>
  <c r="H98" i="1" s="1"/>
  <c r="H99" i="1" s="1"/>
  <c r="H100" i="1" s="1"/>
  <c r="H101" i="1" s="1"/>
  <c r="D39" i="1"/>
  <c r="E39" i="1" s="1"/>
  <c r="H102" i="1" l="1"/>
  <c r="H103" i="1" s="1"/>
  <c r="H104" i="1" s="1"/>
  <c r="H105" i="1" s="1"/>
  <c r="H106" i="1" s="1"/>
  <c r="H107" i="1" s="1"/>
  <c r="H108" i="1" s="1"/>
  <c r="H109" i="1" s="1"/>
  <c r="H110" i="1" s="1"/>
  <c r="H111" i="1" s="1"/>
  <c r="H112" i="1" s="1"/>
  <c r="H113" i="1" s="1"/>
  <c r="H114" i="1" s="1"/>
  <c r="C40" i="1"/>
  <c r="D40" i="1"/>
  <c r="H115" i="1" l="1"/>
  <c r="H116" i="1" s="1"/>
  <c r="H117" i="1" s="1"/>
  <c r="H118" i="1" s="1"/>
  <c r="H119" i="1" s="1"/>
  <c r="H120" i="1" s="1"/>
  <c r="H121" i="1" s="1"/>
  <c r="H122" i="1" s="1"/>
  <c r="H123" i="1" s="1"/>
  <c r="H124" i="1" s="1"/>
  <c r="H125" i="1" s="1"/>
  <c r="H126" i="1" s="1"/>
  <c r="H127" i="1" s="1"/>
  <c r="E40" i="1"/>
  <c r="H128" i="1" l="1"/>
  <c r="H129" i="1" s="1"/>
  <c r="H130" i="1" s="1"/>
  <c r="H131" i="1" s="1"/>
  <c r="H132" i="1" s="1"/>
  <c r="H133" i="1" s="1"/>
  <c r="H134" i="1" s="1"/>
  <c r="H135" i="1" s="1"/>
  <c r="H136" i="1" s="1"/>
  <c r="H137" i="1" s="1"/>
  <c r="H138" i="1" s="1"/>
  <c r="H139" i="1" s="1"/>
  <c r="H140" i="1" s="1"/>
  <c r="C41" i="1"/>
  <c r="D41" i="1"/>
  <c r="H141" i="1" l="1"/>
  <c r="H142" i="1" s="1"/>
  <c r="H143" i="1" s="1"/>
  <c r="H144" i="1" s="1"/>
  <c r="H145" i="1" s="1"/>
  <c r="H146" i="1" s="1"/>
  <c r="H147" i="1" s="1"/>
  <c r="H148" i="1" s="1"/>
  <c r="H149" i="1" s="1"/>
  <c r="H150" i="1" s="1"/>
  <c r="H151" i="1" s="1"/>
  <c r="H152" i="1" s="1"/>
  <c r="H153" i="1" s="1"/>
  <c r="E41" i="1"/>
  <c r="H154" i="1" l="1"/>
  <c r="H155" i="1" s="1"/>
  <c r="H156" i="1" s="1"/>
  <c r="H157" i="1" s="1"/>
  <c r="H158" i="1" s="1"/>
  <c r="H159" i="1" s="1"/>
  <c r="H160" i="1" s="1"/>
  <c r="H161" i="1" s="1"/>
  <c r="H162" i="1" s="1"/>
  <c r="H163" i="1" s="1"/>
  <c r="H164" i="1" s="1"/>
  <c r="H165" i="1" s="1"/>
  <c r="H166" i="1" s="1"/>
  <c r="D42" i="1"/>
  <c r="C42" i="1"/>
  <c r="H167" i="1" l="1"/>
  <c r="H168" i="1" s="1"/>
  <c r="H169" i="1" s="1"/>
  <c r="H170" i="1" s="1"/>
  <c r="H171" i="1" s="1"/>
  <c r="H172" i="1" s="1"/>
  <c r="H173" i="1" s="1"/>
  <c r="H174" i="1" s="1"/>
  <c r="H175" i="1" s="1"/>
  <c r="H176" i="1" s="1"/>
  <c r="H177" i="1" s="1"/>
  <c r="H178" i="1" s="1"/>
  <c r="H179" i="1" s="1"/>
  <c r="E42" i="1"/>
  <c r="H180" i="1" l="1"/>
  <c r="H181" i="1" s="1"/>
  <c r="H182" i="1" s="1"/>
  <c r="H183" i="1" s="1"/>
  <c r="H184" i="1" s="1"/>
  <c r="H185" i="1" s="1"/>
  <c r="H186" i="1" s="1"/>
  <c r="H187" i="1" s="1"/>
  <c r="H188" i="1" s="1"/>
  <c r="H189" i="1" s="1"/>
  <c r="H190" i="1" s="1"/>
  <c r="H191" i="1" s="1"/>
  <c r="H192" i="1" s="1"/>
  <c r="D43" i="1"/>
  <c r="C43" i="1"/>
  <c r="H193" i="1" l="1"/>
  <c r="H194" i="1" s="1"/>
  <c r="H195" i="1" s="1"/>
  <c r="H196" i="1" s="1"/>
  <c r="H197" i="1" s="1"/>
  <c r="H198" i="1" s="1"/>
  <c r="H199" i="1" s="1"/>
  <c r="H200" i="1" s="1"/>
  <c r="H201" i="1" s="1"/>
  <c r="H202" i="1" s="1"/>
  <c r="H203" i="1" s="1"/>
  <c r="H204" i="1" s="1"/>
  <c r="H205" i="1" s="1"/>
  <c r="E43" i="1"/>
  <c r="H206" i="1" l="1"/>
  <c r="H207" i="1" s="1"/>
  <c r="H208" i="1" s="1"/>
  <c r="H209" i="1" s="1"/>
  <c r="H210" i="1" s="1"/>
  <c r="H211" i="1" s="1"/>
  <c r="H212" i="1" s="1"/>
  <c r="H213" i="1" s="1"/>
  <c r="H214" i="1" s="1"/>
  <c r="H215" i="1" s="1"/>
  <c r="H216" i="1" s="1"/>
  <c r="H217" i="1" s="1"/>
  <c r="H218" i="1" s="1"/>
  <c r="C44" i="1"/>
  <c r="D44" i="1"/>
  <c r="H219" i="1" l="1"/>
  <c r="H220" i="1" s="1"/>
  <c r="H221" i="1" s="1"/>
  <c r="H222" i="1" s="1"/>
  <c r="H223" i="1" s="1"/>
  <c r="H224" i="1" s="1"/>
  <c r="H225" i="1" s="1"/>
  <c r="H226" i="1" s="1"/>
  <c r="H227" i="1" s="1"/>
  <c r="H228" i="1" s="1"/>
  <c r="H229" i="1" s="1"/>
  <c r="H230" i="1" s="1"/>
  <c r="H231" i="1" s="1"/>
  <c r="E44" i="1"/>
  <c r="D45" i="1" s="1"/>
  <c r="H232" i="1" l="1"/>
  <c r="H233" i="1" s="1"/>
  <c r="H234" i="1" s="1"/>
  <c r="H235" i="1" s="1"/>
  <c r="H236" i="1" s="1"/>
  <c r="H237" i="1" s="1"/>
  <c r="H238" i="1" s="1"/>
  <c r="H239" i="1" s="1"/>
  <c r="H240" i="1" s="1"/>
  <c r="H241" i="1" s="1"/>
  <c r="H242" i="1" s="1"/>
  <c r="H243" i="1" s="1"/>
  <c r="H244" i="1" s="1"/>
  <c r="C45" i="1"/>
  <c r="E45" i="1" s="1"/>
  <c r="D46" i="1" s="1"/>
  <c r="H245" i="1" l="1"/>
  <c r="H246" i="1" s="1"/>
  <c r="H247" i="1" s="1"/>
  <c r="H248" i="1" s="1"/>
  <c r="H249" i="1" s="1"/>
  <c r="H250" i="1" s="1"/>
  <c r="H251" i="1" s="1"/>
  <c r="H252" i="1" s="1"/>
  <c r="H253" i="1" s="1"/>
  <c r="H254" i="1" s="1"/>
  <c r="H255" i="1" s="1"/>
  <c r="H256" i="1" s="1"/>
  <c r="H257" i="1" s="1"/>
  <c r="C46" i="1"/>
  <c r="E46" i="1" s="1"/>
  <c r="H258" i="1" l="1"/>
  <c r="H259" i="1" s="1"/>
  <c r="H260" i="1" s="1"/>
  <c r="H261" i="1" s="1"/>
  <c r="H262" i="1" s="1"/>
  <c r="H263" i="1" s="1"/>
  <c r="H264" i="1" s="1"/>
  <c r="H265" i="1" s="1"/>
  <c r="H266" i="1" s="1"/>
  <c r="H267" i="1" s="1"/>
  <c r="H268" i="1" s="1"/>
  <c r="H269" i="1" s="1"/>
  <c r="H270" i="1" s="1"/>
  <c r="C47" i="1"/>
  <c r="D47" i="1"/>
  <c r="D48" i="1" s="1"/>
  <c r="F46" i="1" l="1"/>
  <c r="E47" i="1"/>
  <c r="E48" i="1" s="1"/>
  <c r="D49" i="1" s="1"/>
  <c r="H271" i="1"/>
  <c r="H272" i="1" s="1"/>
  <c r="H273" i="1" s="1"/>
  <c r="H274" i="1" s="1"/>
  <c r="H275" i="1" s="1"/>
  <c r="H276" i="1" s="1"/>
  <c r="H277" i="1" s="1"/>
  <c r="H278" i="1" s="1"/>
  <c r="H279" i="1" s="1"/>
  <c r="H280" i="1" s="1"/>
  <c r="H281" i="1" s="1"/>
  <c r="H282" i="1" s="1"/>
  <c r="H283" i="1" s="1"/>
  <c r="H284" i="1" s="1"/>
  <c r="C48" i="1"/>
  <c r="H285" i="1" l="1"/>
  <c r="H286" i="1" s="1"/>
  <c r="H287" i="1" s="1"/>
  <c r="H288" i="1" s="1"/>
  <c r="H289" i="1" s="1"/>
  <c r="H290" i="1" s="1"/>
  <c r="H291" i="1" s="1"/>
  <c r="H292" i="1" s="1"/>
  <c r="H293" i="1" s="1"/>
  <c r="C49" i="1"/>
  <c r="E49" i="1" s="1"/>
  <c r="G48" i="1"/>
  <c r="H294" i="1" l="1"/>
  <c r="H295" i="1" s="1"/>
  <c r="C50" i="1"/>
  <c r="D50" i="1"/>
  <c r="E50" i="1" l="1"/>
  <c r="D51" i="1" l="1"/>
  <c r="C51" i="1"/>
  <c r="E51" i="1" l="1"/>
  <c r="D52" i="1" s="1"/>
  <c r="C52" i="1" l="1"/>
  <c r="E52" i="1" s="1"/>
  <c r="D53" i="1" s="1"/>
  <c r="C53" i="1" l="1"/>
  <c r="E53" i="1" s="1"/>
  <c r="D54" i="1" s="1"/>
  <c r="C54" i="1" l="1"/>
  <c r="E54" i="1" s="1"/>
  <c r="D55" i="1" s="1"/>
  <c r="C55" i="1" l="1"/>
  <c r="E55" i="1" s="1"/>
  <c r="D56" i="1" s="1"/>
  <c r="C56" i="1" l="1"/>
  <c r="E56" i="1" s="1"/>
  <c r="D57" i="1" s="1"/>
  <c r="C57" i="1" l="1"/>
  <c r="E57" i="1" s="1"/>
  <c r="D58" i="1" s="1"/>
  <c r="C58" i="1" l="1"/>
  <c r="E58" i="1" s="1"/>
  <c r="D59" i="1" s="1"/>
  <c r="C59" i="1" l="1"/>
  <c r="E59" i="1" s="1"/>
  <c r="D60" i="1" l="1"/>
  <c r="D61" i="1" s="1"/>
  <c r="C60" i="1"/>
  <c r="E60" i="1" l="1"/>
  <c r="E61" i="1" s="1"/>
  <c r="F59" i="1"/>
  <c r="C61" i="1"/>
  <c r="D62" i="1" l="1"/>
  <c r="C62" i="1"/>
  <c r="G61" i="1"/>
  <c r="E62" i="1" l="1"/>
  <c r="C63" i="1" s="1"/>
  <c r="D63" i="1" l="1"/>
  <c r="E63" i="1" s="1"/>
  <c r="C64" i="1" l="1"/>
  <c r="D64" i="1"/>
  <c r="E64" i="1" l="1"/>
  <c r="D65" i="1" l="1"/>
  <c r="C65" i="1"/>
  <c r="E65" i="1" l="1"/>
  <c r="D66" i="1" s="1"/>
  <c r="C66" i="1" l="1"/>
  <c r="E66" i="1" l="1"/>
  <c r="C67" i="1" s="1"/>
  <c r="D67" i="1" l="1"/>
  <c r="E67" i="1" s="1"/>
  <c r="C68" i="1" s="1"/>
  <c r="D68" i="1" l="1"/>
  <c r="E68" i="1" s="1"/>
  <c r="C69" i="1" s="1"/>
  <c r="D69" i="1" l="1"/>
  <c r="E69" i="1" s="1"/>
  <c r="C70" i="1" l="1"/>
  <c r="D70" i="1"/>
  <c r="E70" i="1" l="1"/>
  <c r="C71" i="1" l="1"/>
  <c r="D71" i="1"/>
  <c r="E71" i="1" l="1"/>
  <c r="C72" i="1" l="1"/>
  <c r="D72" i="1"/>
  <c r="E72" i="1" l="1"/>
  <c r="D74" i="1" l="1"/>
  <c r="D73" i="1"/>
  <c r="C73" i="1"/>
  <c r="F72" i="1" l="1"/>
  <c r="E73" i="1"/>
  <c r="E74" i="1" s="1"/>
  <c r="C75" i="1" s="1"/>
  <c r="C74" i="1"/>
  <c r="D75" i="1" l="1"/>
  <c r="E75" i="1" s="1"/>
  <c r="G74" i="1"/>
  <c r="C76" i="1" l="1"/>
  <c r="D76" i="1"/>
  <c r="E76" i="1" l="1"/>
  <c r="D77" i="1" l="1"/>
  <c r="C77" i="1"/>
  <c r="E77" i="1" l="1"/>
  <c r="D78" i="1" s="1"/>
  <c r="C78" i="1" l="1"/>
  <c r="E78" i="1" s="1"/>
  <c r="C79" i="1" s="1"/>
  <c r="D79" i="1" l="1"/>
  <c r="E79" i="1" s="1"/>
  <c r="D80" i="1" l="1"/>
  <c r="C80" i="1"/>
  <c r="E80" i="1" l="1"/>
  <c r="D81" i="1" s="1"/>
  <c r="C81" i="1" l="1"/>
  <c r="E81" i="1" s="1"/>
  <c r="C82" i="1" s="1"/>
  <c r="D82" i="1" l="1"/>
  <c r="E82" i="1" s="1"/>
  <c r="D83" i="1" s="1"/>
  <c r="C83" i="1" l="1"/>
  <c r="E83" i="1" s="1"/>
  <c r="D84" i="1" l="1"/>
  <c r="C84" i="1"/>
  <c r="E84" i="1" l="1"/>
  <c r="D85" i="1" l="1"/>
  <c r="C85" i="1"/>
  <c r="E85" i="1" l="1"/>
  <c r="D86" i="1" l="1"/>
  <c r="D87" i="1" s="1"/>
  <c r="C86" i="1"/>
  <c r="F85" i="1" l="1"/>
  <c r="E86" i="1"/>
  <c r="E87" i="1" s="1"/>
  <c r="C88" i="1" s="1"/>
  <c r="C87" i="1"/>
  <c r="D88" i="1" l="1"/>
  <c r="E88" i="1" s="1"/>
  <c r="G87" i="1"/>
  <c r="C89" i="1" l="1"/>
  <c r="D89" i="1"/>
  <c r="E89" i="1" l="1"/>
  <c r="D90" i="1" s="1"/>
  <c r="C90" i="1" l="1"/>
  <c r="E90" i="1" s="1"/>
  <c r="C91" i="1" s="1"/>
  <c r="D91" i="1" l="1"/>
  <c r="E91" i="1" s="1"/>
  <c r="D92" i="1" s="1"/>
  <c r="C92" i="1" l="1"/>
  <c r="E92" i="1" l="1"/>
  <c r="C93" i="1" l="1"/>
  <c r="D93" i="1"/>
  <c r="E93" i="1" l="1"/>
  <c r="C94" i="1" l="1"/>
  <c r="D94" i="1"/>
  <c r="E94" i="1" l="1"/>
  <c r="D95" i="1" l="1"/>
  <c r="C95" i="1"/>
  <c r="E95" i="1" l="1"/>
  <c r="D96" i="1" l="1"/>
  <c r="C96" i="1"/>
  <c r="E96" i="1" l="1"/>
  <c r="D97" i="1" l="1"/>
  <c r="C97" i="1"/>
  <c r="E97" i="1" l="1"/>
  <c r="C98" i="1" l="1"/>
  <c r="D98" i="1"/>
  <c r="E98" i="1" l="1"/>
  <c r="C99" i="1" l="1"/>
  <c r="D99" i="1"/>
  <c r="D100" i="1" s="1"/>
  <c r="F98" i="1" l="1"/>
  <c r="E99" i="1"/>
  <c r="E100" i="1" s="1"/>
  <c r="C101" i="1" s="1"/>
  <c r="C100" i="1"/>
  <c r="D101" i="1" l="1"/>
  <c r="E101" i="1" s="1"/>
  <c r="G100" i="1"/>
  <c r="D102" i="1" l="1"/>
  <c r="C102" i="1"/>
  <c r="E102" i="1" l="1"/>
  <c r="D103" i="1" l="1"/>
  <c r="C103" i="1"/>
  <c r="E103" i="1" l="1"/>
  <c r="C104" i="1" l="1"/>
  <c r="D104" i="1"/>
  <c r="E104" i="1" l="1"/>
  <c r="C105" i="1" l="1"/>
  <c r="D105" i="1"/>
  <c r="E105" i="1" l="1"/>
  <c r="D106" i="1" l="1"/>
  <c r="C106" i="1"/>
  <c r="E106" i="1" l="1"/>
  <c r="D107" i="1" l="1"/>
  <c r="C107" i="1"/>
  <c r="E107" i="1" l="1"/>
  <c r="C108" i="1" l="1"/>
  <c r="D108" i="1"/>
  <c r="E108" i="1" l="1"/>
  <c r="C109" i="1" l="1"/>
  <c r="D109" i="1"/>
  <c r="E109" i="1" l="1"/>
  <c r="D110" i="1" l="1"/>
  <c r="C110" i="1"/>
  <c r="E110" i="1" l="1"/>
  <c r="D111" i="1" l="1"/>
  <c r="C111" i="1"/>
  <c r="E111" i="1" l="1"/>
  <c r="C112" i="1" l="1"/>
  <c r="D112" i="1"/>
  <c r="D113" i="1" s="1"/>
  <c r="E112" i="1" l="1"/>
  <c r="E113" i="1" s="1"/>
  <c r="C114" i="1" s="1"/>
  <c r="F111" i="1"/>
  <c r="C113" i="1"/>
  <c r="D114" i="1" l="1"/>
  <c r="E114" i="1" s="1"/>
  <c r="G113" i="1"/>
  <c r="C115" i="1" l="1"/>
  <c r="D115" i="1"/>
  <c r="E115" i="1" l="1"/>
  <c r="D116" i="1" l="1"/>
  <c r="C116" i="1"/>
  <c r="E116" i="1" l="1"/>
  <c r="D117" i="1" l="1"/>
  <c r="C117" i="1"/>
  <c r="E117" i="1" l="1"/>
  <c r="C118" i="1" l="1"/>
  <c r="D118" i="1"/>
  <c r="E118" i="1" l="1"/>
  <c r="D119" i="1" l="1"/>
  <c r="C119" i="1"/>
  <c r="E119" i="1" l="1"/>
  <c r="C120" i="1" l="1"/>
  <c r="D120" i="1"/>
  <c r="E120" i="1" l="1"/>
  <c r="C121" i="1" l="1"/>
  <c r="D121" i="1"/>
  <c r="E121" i="1" l="1"/>
  <c r="D122" i="1" l="1"/>
  <c r="C122" i="1"/>
  <c r="E122" i="1" l="1"/>
  <c r="D123" i="1" l="1"/>
  <c r="C123" i="1"/>
  <c r="E123" i="1" l="1"/>
  <c r="C124" i="1" l="1"/>
  <c r="D124" i="1"/>
  <c r="E124" i="1" l="1"/>
  <c r="D125" i="1" l="1"/>
  <c r="D126" i="1" s="1"/>
  <c r="C125" i="1"/>
  <c r="F124" i="1" l="1"/>
  <c r="E125" i="1"/>
  <c r="E126" i="1" s="1"/>
  <c r="C126" i="1"/>
  <c r="C127" i="1" l="1"/>
  <c r="D127" i="1"/>
  <c r="G126" i="1"/>
  <c r="E127" i="1" l="1"/>
  <c r="C128" i="1" s="1"/>
  <c r="D128" i="1" l="1"/>
  <c r="E128" i="1" s="1"/>
  <c r="D129" i="1" l="1"/>
  <c r="C129" i="1"/>
  <c r="E129" i="1" l="1"/>
  <c r="D130" i="1" l="1"/>
  <c r="C130" i="1"/>
  <c r="E130" i="1" l="1"/>
  <c r="D131" i="1" l="1"/>
  <c r="C131" i="1"/>
  <c r="E131" i="1" l="1"/>
  <c r="C132" i="1" l="1"/>
  <c r="D132" i="1"/>
  <c r="E132" i="1" l="1"/>
  <c r="D133" i="1" l="1"/>
  <c r="C133" i="1"/>
  <c r="E133" i="1" l="1"/>
  <c r="D134" i="1" l="1"/>
  <c r="C134" i="1"/>
  <c r="E134" i="1" l="1"/>
  <c r="C135" i="1" l="1"/>
  <c r="D135" i="1"/>
  <c r="E135" i="1" l="1"/>
  <c r="C136" i="1" l="1"/>
  <c r="D136" i="1"/>
  <c r="E136" i="1" l="1"/>
  <c r="D137" i="1" l="1"/>
  <c r="C137" i="1"/>
  <c r="E137" i="1" l="1"/>
  <c r="C138" i="1" l="1"/>
  <c r="D138" i="1"/>
  <c r="D139" i="1" s="1"/>
  <c r="F137" i="1" l="1"/>
  <c r="E138" i="1"/>
  <c r="E139" i="1" s="1"/>
  <c r="C139" i="1"/>
  <c r="C140" i="1" l="1"/>
  <c r="D140" i="1"/>
  <c r="G139" i="1"/>
  <c r="E140" i="1" l="1"/>
  <c r="C141" i="1" s="1"/>
  <c r="D141" i="1" l="1"/>
  <c r="E141" i="1" s="1"/>
  <c r="D142" i="1" l="1"/>
  <c r="C142" i="1"/>
  <c r="E142" i="1" l="1"/>
  <c r="C143" i="1" l="1"/>
  <c r="D143" i="1"/>
  <c r="E143" i="1" l="1"/>
  <c r="D144" i="1" l="1"/>
  <c r="C144" i="1"/>
  <c r="E144" i="1" l="1"/>
  <c r="C145" i="1" l="1"/>
  <c r="D145" i="1"/>
  <c r="E145" i="1" l="1"/>
  <c r="D146" i="1" l="1"/>
  <c r="C146" i="1"/>
  <c r="E146" i="1" l="1"/>
  <c r="C147" i="1" l="1"/>
  <c r="D147" i="1"/>
  <c r="E147" i="1" l="1"/>
  <c r="D148" i="1" l="1"/>
  <c r="C148" i="1"/>
  <c r="E148" i="1" l="1"/>
  <c r="C149" i="1" l="1"/>
  <c r="D149" i="1"/>
  <c r="E149" i="1" l="1"/>
  <c r="D150" i="1" l="1"/>
  <c r="C150" i="1"/>
  <c r="E150" i="1" l="1"/>
  <c r="C151" i="1" l="1"/>
  <c r="D151" i="1"/>
  <c r="D152" i="1" s="1"/>
  <c r="E151" i="1" l="1"/>
  <c r="E152" i="1" s="1"/>
  <c r="F150" i="1"/>
  <c r="C152" i="1"/>
  <c r="D153" i="1" l="1"/>
  <c r="C153" i="1"/>
  <c r="G152" i="1"/>
  <c r="E153" i="1" l="1"/>
  <c r="D154" i="1" s="1"/>
  <c r="C154" i="1" l="1"/>
  <c r="E154" i="1" s="1"/>
  <c r="C155" i="1" s="1"/>
  <c r="D155" i="1" l="1"/>
  <c r="E155" i="1" s="1"/>
  <c r="C156" i="1" l="1"/>
  <c r="D156" i="1"/>
  <c r="E156" i="1" l="1"/>
  <c r="C157" i="1" s="1"/>
  <c r="D157" i="1" l="1"/>
  <c r="E157" i="1" s="1"/>
  <c r="C158" i="1" l="1"/>
  <c r="D158" i="1"/>
  <c r="E158" i="1" l="1"/>
  <c r="C159" i="1" s="1"/>
  <c r="D159" i="1" l="1"/>
  <c r="E159" i="1" s="1"/>
  <c r="D160" i="1" s="1"/>
  <c r="C160" i="1" l="1"/>
  <c r="E160" i="1" s="1"/>
  <c r="C161" i="1" l="1"/>
  <c r="D161" i="1"/>
  <c r="E161" i="1" l="1"/>
  <c r="D162" i="1" s="1"/>
  <c r="C162" i="1" l="1"/>
  <c r="E162" i="1" s="1"/>
  <c r="D163" i="1" s="1"/>
  <c r="C163" i="1" l="1"/>
  <c r="E163" i="1" s="1"/>
  <c r="D164" i="1" l="1"/>
  <c r="D165" i="1" s="1"/>
  <c r="C164" i="1"/>
  <c r="F163" i="1" l="1"/>
  <c r="E164" i="1"/>
  <c r="E165" i="1" s="1"/>
  <c r="C165" i="1"/>
  <c r="D166" i="1" l="1"/>
  <c r="C166" i="1"/>
  <c r="G165" i="1"/>
  <c r="E166" i="1" l="1"/>
  <c r="D167" i="1" s="1"/>
  <c r="C167" i="1" l="1"/>
  <c r="E167" i="1" s="1"/>
  <c r="C168" i="1" s="1"/>
  <c r="D168" i="1" l="1"/>
  <c r="E168" i="1" s="1"/>
  <c r="C169" i="1" l="1"/>
  <c r="D169" i="1"/>
  <c r="E169" i="1" l="1"/>
  <c r="D170" i="1" s="1"/>
  <c r="C170" i="1" l="1"/>
  <c r="E170" i="1" s="1"/>
  <c r="C171" i="1" l="1"/>
  <c r="D171" i="1"/>
  <c r="E171" i="1" l="1"/>
  <c r="C172" i="1" s="1"/>
  <c r="D172" i="1" l="1"/>
  <c r="E172" i="1" s="1"/>
  <c r="D173" i="1" s="1"/>
  <c r="C173" i="1" l="1"/>
  <c r="E173" i="1" s="1"/>
  <c r="D174" i="1" l="1"/>
  <c r="C174" i="1"/>
  <c r="E174" i="1" l="1"/>
  <c r="D175" i="1" l="1"/>
  <c r="C175" i="1"/>
  <c r="E175" i="1" l="1"/>
  <c r="C176" i="1" l="1"/>
  <c r="D176" i="1"/>
  <c r="E176" i="1" l="1"/>
  <c r="D177" i="1" l="1"/>
  <c r="D178" i="1" s="1"/>
  <c r="C177" i="1"/>
  <c r="F176" i="1" l="1"/>
  <c r="E177" i="1"/>
  <c r="E178" i="1" s="1"/>
  <c r="C178" i="1"/>
  <c r="D179" i="1" l="1"/>
  <c r="C179" i="1"/>
  <c r="G178" i="1"/>
  <c r="E179" i="1" l="1"/>
  <c r="C180" i="1" s="1"/>
  <c r="D180" i="1" l="1"/>
  <c r="E180" i="1" s="1"/>
  <c r="D181" i="1" l="1"/>
  <c r="C181" i="1"/>
  <c r="E181" i="1" l="1"/>
  <c r="C182" i="1" l="1"/>
  <c r="D182" i="1"/>
  <c r="E182" i="1" l="1"/>
  <c r="C183" i="1" l="1"/>
  <c r="D183" i="1"/>
  <c r="E183" i="1" l="1"/>
  <c r="C184" i="1" l="1"/>
  <c r="D184" i="1"/>
  <c r="E184" i="1" l="1"/>
  <c r="D185" i="1" l="1"/>
  <c r="C185" i="1"/>
  <c r="E185" i="1" l="1"/>
  <c r="D186" i="1" l="1"/>
  <c r="C186" i="1"/>
  <c r="E186" i="1" l="1"/>
  <c r="D187" i="1" l="1"/>
  <c r="C187" i="1"/>
  <c r="E187" i="1" l="1"/>
  <c r="D188" i="1" l="1"/>
  <c r="C188" i="1"/>
  <c r="E188" i="1" l="1"/>
  <c r="C189" i="1" l="1"/>
  <c r="D189" i="1"/>
  <c r="E189" i="1" l="1"/>
  <c r="D190" i="1" l="1"/>
  <c r="D191" i="1" s="1"/>
  <c r="C190" i="1"/>
  <c r="F189" i="1" l="1"/>
  <c r="E190" i="1"/>
  <c r="E191" i="1" s="1"/>
  <c r="C191" i="1"/>
  <c r="C192" i="1" l="1"/>
  <c r="D192" i="1"/>
  <c r="G191" i="1"/>
  <c r="E192" i="1" l="1"/>
  <c r="C193" i="1" s="1"/>
  <c r="D193" i="1" l="1"/>
  <c r="E193" i="1" s="1"/>
  <c r="D194" i="1" l="1"/>
  <c r="C194" i="1"/>
  <c r="E194" i="1" l="1"/>
  <c r="C195" i="1" l="1"/>
  <c r="D195" i="1"/>
  <c r="E195" i="1" l="1"/>
  <c r="D196" i="1" l="1"/>
  <c r="C196" i="1"/>
  <c r="E196" i="1" l="1"/>
  <c r="C197" i="1" l="1"/>
  <c r="D197" i="1"/>
  <c r="E197" i="1" l="1"/>
  <c r="D198" i="1" l="1"/>
  <c r="C198" i="1"/>
  <c r="E198" i="1" l="1"/>
  <c r="D199" i="1" l="1"/>
  <c r="C199" i="1"/>
  <c r="E199" i="1" l="1"/>
  <c r="D200" i="1" l="1"/>
  <c r="C200" i="1"/>
  <c r="E200" i="1" l="1"/>
  <c r="D201" i="1" l="1"/>
  <c r="C201" i="1"/>
  <c r="E201" i="1" l="1"/>
  <c r="D202" i="1" l="1"/>
  <c r="C202" i="1"/>
  <c r="E202" i="1" l="1"/>
  <c r="D203" i="1" l="1"/>
  <c r="D204" i="1" s="1"/>
  <c r="C203" i="1"/>
  <c r="E203" i="1" l="1"/>
  <c r="E204" i="1" s="1"/>
  <c r="F202" i="1"/>
  <c r="C204" i="1"/>
  <c r="C205" i="1" l="1"/>
  <c r="D205" i="1"/>
  <c r="G204" i="1"/>
  <c r="E205" i="1" l="1"/>
  <c r="C206" i="1" s="1"/>
  <c r="D206" i="1" l="1"/>
  <c r="E206" i="1" s="1"/>
  <c r="C207" i="1" l="1"/>
  <c r="D207" i="1"/>
  <c r="E207" i="1" l="1"/>
  <c r="D208" i="1" l="1"/>
  <c r="C208" i="1"/>
  <c r="E208" i="1" l="1"/>
  <c r="D209" i="1" l="1"/>
  <c r="C209" i="1"/>
  <c r="E209" i="1" l="1"/>
  <c r="C210" i="1" l="1"/>
  <c r="D210" i="1"/>
  <c r="E210" i="1" l="1"/>
  <c r="C211" i="1" l="1"/>
  <c r="D211" i="1"/>
  <c r="E211" i="1" l="1"/>
  <c r="C212" i="1" l="1"/>
  <c r="D212" i="1"/>
  <c r="E212" i="1" l="1"/>
  <c r="C213" i="1" l="1"/>
  <c r="D213" i="1"/>
  <c r="E213" i="1" l="1"/>
  <c r="D214" i="1" l="1"/>
  <c r="C214" i="1"/>
  <c r="E214" i="1" l="1"/>
  <c r="D215" i="1" l="1"/>
  <c r="C215" i="1"/>
  <c r="E215" i="1" l="1"/>
  <c r="D216" i="1" l="1"/>
  <c r="D217" i="1" s="1"/>
  <c r="C216" i="1"/>
  <c r="E216" i="1" l="1"/>
  <c r="E217" i="1" s="1"/>
  <c r="F215" i="1"/>
  <c r="C217" i="1"/>
  <c r="D218" i="1" l="1"/>
  <c r="C218" i="1"/>
  <c r="G217" i="1"/>
  <c r="E218" i="1" l="1"/>
  <c r="C219" i="1" s="1"/>
  <c r="D219" i="1" l="1"/>
  <c r="E219" i="1" s="1"/>
  <c r="D220" i="1" l="1"/>
  <c r="C220" i="1"/>
  <c r="E220" i="1" l="1"/>
  <c r="C221" i="1" l="1"/>
  <c r="D221" i="1"/>
  <c r="E221" i="1" l="1"/>
  <c r="D222" i="1" l="1"/>
  <c r="C222" i="1"/>
  <c r="E222" i="1" l="1"/>
  <c r="C223" i="1" l="1"/>
  <c r="D223" i="1"/>
  <c r="E223" i="1" l="1"/>
  <c r="D224" i="1" l="1"/>
  <c r="C224" i="1"/>
  <c r="E224" i="1" l="1"/>
  <c r="C225" i="1" l="1"/>
  <c r="D225" i="1"/>
  <c r="E225" i="1" l="1"/>
  <c r="D226" i="1" l="1"/>
  <c r="C226" i="1"/>
  <c r="E226" i="1" l="1"/>
  <c r="D227" i="1" l="1"/>
  <c r="C227" i="1"/>
  <c r="E227" i="1" l="1"/>
  <c r="D228" i="1" l="1"/>
  <c r="C228" i="1"/>
  <c r="E228" i="1" l="1"/>
  <c r="D229" i="1" l="1"/>
  <c r="D230" i="1" s="1"/>
  <c r="C229" i="1"/>
  <c r="F228" i="1" l="1"/>
  <c r="E229" i="1"/>
  <c r="E230" i="1" s="1"/>
  <c r="C230" i="1"/>
  <c r="D231" i="1" l="1"/>
  <c r="C231" i="1"/>
  <c r="G230" i="1"/>
  <c r="E231" i="1" l="1"/>
  <c r="D232" i="1" s="1"/>
  <c r="C232" i="1" l="1"/>
  <c r="E232" i="1" s="1"/>
  <c r="D233" i="1" l="1"/>
  <c r="C233" i="1"/>
  <c r="E233" i="1" l="1"/>
  <c r="D234" i="1" l="1"/>
  <c r="C234" i="1"/>
  <c r="E234" i="1" l="1"/>
  <c r="C235" i="1" l="1"/>
  <c r="D235" i="1"/>
  <c r="E235" i="1" l="1"/>
  <c r="D236" i="1" l="1"/>
  <c r="C236" i="1"/>
  <c r="E236" i="1" l="1"/>
  <c r="C237" i="1" l="1"/>
  <c r="D237" i="1"/>
  <c r="E237" i="1" l="1"/>
  <c r="D238" i="1" l="1"/>
  <c r="C238" i="1"/>
  <c r="E238" i="1" l="1"/>
  <c r="D239" i="1" l="1"/>
  <c r="C239" i="1"/>
  <c r="E239" i="1" l="1"/>
  <c r="C240" i="1" s="1"/>
  <c r="D240" i="1" l="1"/>
  <c r="E240" i="1" s="1"/>
  <c r="D241" i="1" l="1"/>
  <c r="C241" i="1"/>
  <c r="E241" i="1" l="1"/>
  <c r="D242" i="1" l="1"/>
  <c r="D243" i="1" s="1"/>
  <c r="C242" i="1"/>
  <c r="F241" i="1" l="1"/>
  <c r="E242" i="1"/>
  <c r="E243" i="1" s="1"/>
  <c r="C243" i="1"/>
  <c r="C244" i="1" l="1"/>
  <c r="D244" i="1"/>
  <c r="G243" i="1"/>
  <c r="E244" i="1" l="1"/>
  <c r="C245" i="1" s="1"/>
  <c r="D245" i="1" l="1"/>
  <c r="E245" i="1" s="1"/>
  <c r="D246" i="1" l="1"/>
  <c r="C246" i="1"/>
  <c r="E246" i="1" l="1"/>
  <c r="D247" i="1" l="1"/>
  <c r="C247" i="1"/>
  <c r="E247" i="1" l="1"/>
  <c r="C248" i="1" l="1"/>
  <c r="D248" i="1"/>
  <c r="E248" i="1" l="1"/>
  <c r="C249" i="1" l="1"/>
  <c r="D249" i="1"/>
  <c r="E249" i="1" l="1"/>
  <c r="D250" i="1" l="1"/>
  <c r="C250" i="1"/>
  <c r="E250" i="1" l="1"/>
  <c r="D251" i="1" l="1"/>
  <c r="C251" i="1"/>
  <c r="E251" i="1" l="1"/>
  <c r="D252" i="1" l="1"/>
  <c r="C252" i="1"/>
  <c r="E252" i="1" l="1"/>
  <c r="D253" i="1" l="1"/>
  <c r="C253" i="1"/>
  <c r="E253" i="1" l="1"/>
  <c r="D254" i="1" l="1"/>
  <c r="C254" i="1"/>
  <c r="E254" i="1" l="1"/>
  <c r="D255" i="1" l="1"/>
  <c r="D256" i="1" s="1"/>
  <c r="C255" i="1"/>
  <c r="F254" i="1" l="1"/>
  <c r="E255" i="1"/>
  <c r="E256" i="1" s="1"/>
  <c r="C256" i="1"/>
  <c r="D257" i="1" l="1"/>
  <c r="C257" i="1"/>
  <c r="G256" i="1"/>
  <c r="E257" i="1" l="1"/>
  <c r="D258" i="1" s="1"/>
  <c r="C258" i="1" l="1"/>
  <c r="E258" i="1" s="1"/>
  <c r="D259" i="1" l="1"/>
  <c r="C259" i="1"/>
  <c r="E259" i="1" l="1"/>
  <c r="C260" i="1" l="1"/>
  <c r="D260" i="1"/>
  <c r="E260" i="1" l="1"/>
  <c r="D261" i="1" l="1"/>
  <c r="C261" i="1"/>
  <c r="E261" i="1" l="1"/>
  <c r="D262" i="1" l="1"/>
  <c r="C262" i="1"/>
  <c r="E262" i="1" l="1"/>
  <c r="C263" i="1" l="1"/>
  <c r="D263" i="1"/>
  <c r="E263" i="1" l="1"/>
  <c r="D264" i="1" l="1"/>
  <c r="C264" i="1"/>
  <c r="E264" i="1" l="1"/>
  <c r="D265" i="1" l="1"/>
  <c r="C265" i="1"/>
  <c r="E265" i="1" l="1"/>
  <c r="C266" i="1" l="1"/>
  <c r="D266" i="1"/>
  <c r="E266" i="1" l="1"/>
  <c r="D267" i="1" l="1"/>
  <c r="C267" i="1"/>
  <c r="E267" i="1" l="1"/>
  <c r="C268" i="1" l="1"/>
  <c r="D268" i="1"/>
  <c r="D269" i="1" s="1"/>
  <c r="F267" i="1" l="1"/>
  <c r="E268" i="1"/>
  <c r="E269" i="1" s="1"/>
  <c r="C269" i="1"/>
  <c r="C270" i="1" l="1"/>
  <c r="D270" i="1"/>
  <c r="G269" i="1"/>
  <c r="E270" i="1" l="1"/>
  <c r="D271" i="1" s="1"/>
  <c r="C271" i="1" l="1"/>
  <c r="E271" i="1" s="1"/>
  <c r="C272" i="1" l="1"/>
  <c r="D272" i="1"/>
  <c r="E272" i="1" l="1"/>
  <c r="D273" i="1" l="1"/>
  <c r="C273" i="1"/>
  <c r="E273" i="1" l="1"/>
  <c r="D274" i="1" l="1"/>
  <c r="C274" i="1"/>
  <c r="E274" i="1" l="1"/>
  <c r="D275" i="1" l="1"/>
  <c r="C275" i="1"/>
  <c r="E275" i="1" l="1"/>
  <c r="C276" i="1" l="1"/>
  <c r="D276" i="1"/>
  <c r="E276" i="1" l="1"/>
  <c r="D277" i="1" l="1"/>
  <c r="C277" i="1"/>
  <c r="E277" i="1" l="1"/>
  <c r="C278" i="1" l="1"/>
  <c r="D278" i="1"/>
  <c r="E278" i="1" l="1"/>
  <c r="C279" i="1" l="1"/>
  <c r="D279" i="1"/>
  <c r="E279" i="1" l="1"/>
  <c r="C280" i="1" l="1"/>
  <c r="D280" i="1"/>
  <c r="E280" i="1" l="1"/>
  <c r="C281" i="1" l="1"/>
  <c r="D281" i="1"/>
  <c r="D282" i="1" s="1"/>
  <c r="F280" i="1" l="1"/>
  <c r="E281" i="1"/>
  <c r="E282" i="1" s="1"/>
  <c r="C282" i="1"/>
  <c r="C283" i="1" l="1"/>
  <c r="D283" i="1"/>
  <c r="G282" i="1"/>
  <c r="E283" i="1" l="1"/>
  <c r="D284" i="1" s="1"/>
  <c r="C284" i="1" l="1"/>
  <c r="E284" i="1" s="1"/>
  <c r="C285" i="1" l="1"/>
  <c r="D285" i="1"/>
  <c r="E285" i="1" l="1"/>
  <c r="D286" i="1" l="1"/>
  <c r="C286" i="1"/>
  <c r="E286" i="1" l="1"/>
  <c r="D287" i="1" l="1"/>
  <c r="C287" i="1"/>
  <c r="E287" i="1" l="1"/>
  <c r="D288" i="1" l="1"/>
  <c r="C288" i="1"/>
  <c r="E288" i="1" l="1"/>
  <c r="C289" i="1" l="1"/>
  <c r="D289" i="1"/>
  <c r="E289" i="1" l="1"/>
  <c r="D290" i="1" l="1"/>
  <c r="C290" i="1"/>
  <c r="E290" i="1" l="1"/>
  <c r="C291" i="1" l="1"/>
  <c r="D291" i="1"/>
  <c r="E291" i="1" l="1"/>
  <c r="D292" i="1" l="1"/>
  <c r="C292" i="1"/>
  <c r="E292" i="1" l="1"/>
  <c r="C293" i="1" l="1"/>
  <c r="D293" i="1"/>
  <c r="E293" i="1" l="1"/>
  <c r="D294" i="1" l="1"/>
  <c r="D295" i="1" s="1"/>
  <c r="C294" i="1"/>
  <c r="F293" i="1" l="1"/>
  <c r="E294" i="1"/>
  <c r="E295" i="1" s="1"/>
  <c r="C295" i="1"/>
  <c r="G295" i="1" l="1"/>
</calcChain>
</file>

<file path=xl/sharedStrings.xml><?xml version="1.0" encoding="utf-8"?>
<sst xmlns="http://schemas.openxmlformats.org/spreadsheetml/2006/main" count="86" uniqueCount="70">
  <si>
    <t>Loan Balance</t>
  </si>
  <si>
    <t>Year</t>
  </si>
  <si>
    <t>Accrued Interest</t>
  </si>
  <si>
    <t>Accrued MIP</t>
  </si>
  <si>
    <t>Home Value</t>
  </si>
  <si>
    <t>Starting Loan Balance at Closing:</t>
  </si>
  <si>
    <t>Years</t>
  </si>
  <si>
    <t>1 - 2</t>
  </si>
  <si>
    <t>3 - 4</t>
  </si>
  <si>
    <t>5 - 6</t>
  </si>
  <si>
    <t>7 - 8</t>
  </si>
  <si>
    <t>9 - 10</t>
  </si>
  <si>
    <t>11 - 12</t>
  </si>
  <si>
    <t>13 - 16</t>
  </si>
  <si>
    <t>17 - 20</t>
  </si>
  <si>
    <t>Starting Line of Credit</t>
  </si>
  <si>
    <t>Year 1 LOC Advances :</t>
  </si>
  <si>
    <t>Year 2 LOC Advances :</t>
  </si>
  <si>
    <t>Year 3 LOC Advances :</t>
  </si>
  <si>
    <t>Year 4 LOC Advances :</t>
  </si>
  <si>
    <t>Year 5 LOC Advances :</t>
  </si>
  <si>
    <t>Year 6 LOC Advances :</t>
  </si>
  <si>
    <t>Year 7 LOC Advances :</t>
  </si>
  <si>
    <t>Year 8 LOC Advances :</t>
  </si>
  <si>
    <t>Year 9 LOC Advances :</t>
  </si>
  <si>
    <t>Year 10 LOC Advances :</t>
  </si>
  <si>
    <t>Year 11 LOC Advances :</t>
  </si>
  <si>
    <t>Year 12 LOC Advances :</t>
  </si>
  <si>
    <t>Year 13 LOC Advances :</t>
  </si>
  <si>
    <t>Year 14 LOC Advances :</t>
  </si>
  <si>
    <t>Year 15 LOC Advances :</t>
  </si>
  <si>
    <t>Year 16 LOC Advances :</t>
  </si>
  <si>
    <t>Year 17 LOC Advances :</t>
  </si>
  <si>
    <t>Year 18 LOC Advances :</t>
  </si>
  <si>
    <t>Year 19 LOC Advances :</t>
  </si>
  <si>
    <t>Year 20 LOC Advances :</t>
  </si>
  <si>
    <t>Annual Advances</t>
  </si>
  <si>
    <t>Annual Repayments</t>
  </si>
  <si>
    <t>Expected Home Appreciation (Annually)</t>
  </si>
  <si>
    <t>Repayments you plan on making per year (if desired)</t>
  </si>
  <si>
    <t>Remaining Home Equity</t>
  </si>
  <si>
    <t>Available Credit Line</t>
  </si>
  <si>
    <t>Estimated Home Value</t>
  </si>
  <si>
    <t>Monthly Interest Rate:</t>
  </si>
  <si>
    <t xml:space="preserve">Monthly Insurance Rate (MIP): </t>
  </si>
  <si>
    <t>Combined Interest Charges:</t>
  </si>
  <si>
    <t xml:space="preserve">Yellow Highlighted Fields = Allowable User Input </t>
  </si>
  <si>
    <t xml:space="preserve">12 Months of mortgage insurance coverage paid to FHA to insure your loan </t>
  </si>
  <si>
    <t>Accrued MIP Column</t>
  </si>
  <si>
    <t>Accrued Interest Column</t>
  </si>
  <si>
    <t>Loan Balance Column</t>
  </si>
  <si>
    <t>Estimated Home Value Column</t>
  </si>
  <si>
    <t>Remaining Home Equity Column</t>
  </si>
  <si>
    <t>Available Credit Line Column</t>
  </si>
  <si>
    <t>Assumes your home value increasing by set appreciation (default 4%)</t>
  </si>
  <si>
    <t>Funds you plan on withdrawing from your credit line per year</t>
  </si>
  <si>
    <t xml:space="preserve">Available funds left in your credit line to be borrowed </t>
  </si>
  <si>
    <t xml:space="preserve">12 Months of interest which is added from the lenders note rate </t>
  </si>
  <si>
    <t>Total ending loan balance (Includes lenders interest and Insurance - MIP)</t>
  </si>
  <si>
    <t xml:space="preserve">Assumption of future home value minus reverse mortgage loan balance </t>
  </si>
  <si>
    <t xml:space="preserve">   INSTRUCTIONS &gt;&gt;</t>
  </si>
  <si>
    <t xml:space="preserve">   EXPLANATIONS OF TERMS </t>
  </si>
  <si>
    <t>&gt;&gt;</t>
  </si>
  <si>
    <t>(1)</t>
  </si>
  <si>
    <t>(2)</t>
  </si>
  <si>
    <t>(3)</t>
  </si>
  <si>
    <t>© Copyright 2015 All Rights Reserved - United Southwest Mortgage Corporation dba All Reverse Mortgage Company</t>
  </si>
  <si>
    <t>Tenure Payment</t>
  </si>
  <si>
    <r>
      <t xml:space="preserve">Start by inputting your beginning </t>
    </r>
    <r>
      <rPr>
        <b/>
        <sz val="13"/>
        <color rgb="FF0070C0"/>
        <rFont val="Franklin Gothic Book"/>
        <family val="2"/>
      </rPr>
      <t>Home Value</t>
    </r>
    <r>
      <rPr>
        <b/>
        <sz val="13"/>
        <color theme="9" tint="-0.249977111117893"/>
        <rFont val="Franklin Gothic Book"/>
        <family val="2"/>
      </rPr>
      <t xml:space="preserve"> </t>
    </r>
    <r>
      <rPr>
        <b/>
        <sz val="13"/>
        <color rgb="FFFF0000"/>
        <rFont val="Franklin Gothic Book"/>
        <family val="2"/>
      </rPr>
      <t>(1)</t>
    </r>
    <r>
      <rPr>
        <sz val="13"/>
        <color theme="1"/>
        <rFont val="Franklin Gothic Book"/>
        <family val="2"/>
      </rPr>
      <t xml:space="preserve">,  initial reverse mortgage </t>
    </r>
    <r>
      <rPr>
        <b/>
        <sz val="13"/>
        <color rgb="FF0070C0"/>
        <rFont val="Franklin Gothic Book"/>
        <family val="2"/>
      </rPr>
      <t>Loan Balance</t>
    </r>
    <r>
      <rPr>
        <b/>
        <sz val="13"/>
        <color theme="9" tint="-0.249977111117893"/>
        <rFont val="Franklin Gothic Book"/>
        <family val="2"/>
      </rPr>
      <t xml:space="preserve"> </t>
    </r>
    <r>
      <rPr>
        <b/>
        <sz val="13"/>
        <color rgb="FFFF0000"/>
        <rFont val="Franklin Gothic Book"/>
        <family val="2"/>
      </rPr>
      <t>(2)</t>
    </r>
    <r>
      <rPr>
        <sz val="13"/>
        <color theme="1"/>
        <rFont val="Franklin Gothic Book"/>
        <family val="2"/>
      </rPr>
      <t xml:space="preserve"> &amp; available </t>
    </r>
    <r>
      <rPr>
        <b/>
        <sz val="13"/>
        <color rgb="FF0070C0"/>
        <rFont val="Franklin Gothic Book"/>
        <family val="2"/>
      </rPr>
      <t>Line of Credit</t>
    </r>
    <r>
      <rPr>
        <b/>
        <sz val="13"/>
        <color theme="9" tint="-0.249977111117893"/>
        <rFont val="Franklin Gothic Book"/>
        <family val="2"/>
      </rPr>
      <t xml:space="preserve"> </t>
    </r>
    <r>
      <rPr>
        <b/>
        <sz val="13"/>
        <color rgb="FFFF0000"/>
        <rFont val="Franklin Gothic Book"/>
        <family val="2"/>
      </rPr>
      <t>(3)</t>
    </r>
  </si>
  <si>
    <t>© Copyright 2020 All Rights Reserved - All Reverse Mortgage, Inc.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</si>
</sst>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0.000%"/>
  </numFmts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Franklin Gothic Book"/>
      <family val="2"/>
    </font>
    <font>
      <b/>
      <sz val="12"/>
      <color theme="1"/>
      <name val="Franklin Gothic Book"/>
      <family val="2"/>
    </font>
    <font>
      <sz val="11"/>
      <color theme="1"/>
      <name val="Franklin Gothic Book"/>
      <family val="2"/>
    </font>
    <font>
      <b/>
      <sz val="11"/>
      <color theme="0"/>
      <name val="Franklin Gothic Book"/>
      <family val="2"/>
    </font>
    <font>
      <b/>
      <sz val="11"/>
      <color theme="1"/>
      <name val="Franklin Gothic Book"/>
      <family val="2"/>
    </font>
    <font>
      <sz val="11"/>
      <color rgb="FFFF0000"/>
      <name val="Franklin Gothic Book"/>
      <family val="2"/>
    </font>
    <font>
      <sz val="11"/>
      <name val="Franklin Gothic Book"/>
      <family val="2"/>
    </font>
    <font>
      <sz val="11"/>
      <color rgb="FFC00000"/>
      <name val="Franklin Gothic Book"/>
      <family val="2"/>
    </font>
    <font>
      <u/>
      <sz val="11"/>
      <color theme="10"/>
      <name val="Calibri"/>
      <family val="2"/>
      <scheme val="minor"/>
    </font>
    <font>
      <sz val="13"/>
      <color theme="1"/>
      <name val="Franklin Gothic Book"/>
      <family val="2"/>
    </font>
    <font>
      <b/>
      <u/>
      <sz val="12"/>
      <color theme="1"/>
      <name val="Franklin Gothic Book"/>
      <family val="2"/>
    </font>
    <font>
      <b/>
      <sz val="13"/>
      <color rgb="FFCC6600"/>
      <name val="Franklin Gothic Book"/>
      <family val="2"/>
    </font>
    <font>
      <b/>
      <u/>
      <sz val="11"/>
      <color theme="10"/>
      <name val="Centaur"/>
      <family val="1"/>
    </font>
    <font>
      <b/>
      <sz val="13"/>
      <color rgb="FFFF3399"/>
      <name val="Franklin Gothic Book"/>
      <family val="2"/>
    </font>
    <font>
      <b/>
      <sz val="13"/>
      <color theme="9" tint="-0.249977111117893"/>
      <name val="Franklin Gothic Book"/>
      <family val="2"/>
    </font>
    <font>
      <b/>
      <sz val="11"/>
      <color theme="9" tint="-0.249977111117893"/>
      <name val="Calibri"/>
      <family val="2"/>
      <scheme val="minor"/>
    </font>
    <font>
      <b/>
      <sz val="11"/>
      <color rgb="FF92D050"/>
      <name val="Calibri"/>
      <family val="2"/>
      <scheme val="minor"/>
    </font>
    <font>
      <b/>
      <sz val="13"/>
      <color rgb="FFFF0000"/>
      <name val="Franklin Gothic Book"/>
      <family val="2"/>
    </font>
    <font>
      <b/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3"/>
      <color rgb="FF0070C0"/>
      <name val="Franklin Gothic Book"/>
      <family val="2"/>
    </font>
    <font>
      <b/>
      <sz val="12"/>
      <color rgb="FFC00000"/>
      <name val="Franklin Gothic Book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2" tint="-9.9978637043366805E-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18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/>
    <xf numFmtId="164" fontId="1" fillId="0" borderId="0" xfId="0" applyNumberFormat="1" applyFont="1" applyAlignment="1">
      <alignment horizontal="center"/>
    </xf>
    <xf numFmtId="164" fontId="0" fillId="3" borderId="0" xfId="0" applyNumberFormat="1" applyFill="1" applyAlignment="1">
      <alignment horizontal="center"/>
    </xf>
    <xf numFmtId="0" fontId="0" fillId="3" borderId="0" xfId="0" applyFill="1"/>
    <xf numFmtId="0" fontId="4" fillId="0" borderId="0" xfId="0" applyFont="1"/>
    <xf numFmtId="49" fontId="17" fillId="0" borderId="0" xfId="0" applyNumberFormat="1" applyFont="1"/>
    <xf numFmtId="0" fontId="4" fillId="0" borderId="0" xfId="0" applyFont="1" applyAlignment="1">
      <alignment horizontal="center" vertical="center" wrapText="1"/>
    </xf>
    <xf numFmtId="0" fontId="0" fillId="0" borderId="0" xfId="0" applyAlignment="1" applyProtection="1">
      <alignment horizontal="center"/>
      <protection locked="0" hidden="1"/>
    </xf>
    <xf numFmtId="164" fontId="0" fillId="0" borderId="0" xfId="0" applyNumberFormat="1" applyAlignment="1" applyProtection="1">
      <alignment horizontal="center"/>
      <protection locked="0" hidden="1"/>
    </xf>
    <xf numFmtId="0" fontId="0" fillId="0" borderId="0" xfId="0" applyProtection="1">
      <protection locked="0" hidden="1"/>
    </xf>
    <xf numFmtId="0" fontId="14" fillId="5" borderId="0" xfId="1" applyFont="1" applyFill="1" applyAlignment="1" applyProtection="1">
      <alignment horizontal="center" vertical="center"/>
      <protection locked="0" hidden="1"/>
    </xf>
    <xf numFmtId="0" fontId="10" fillId="5" borderId="0" xfId="1" applyFill="1" applyAlignment="1" applyProtection="1">
      <alignment vertical="center"/>
      <protection locked="0" hidden="1"/>
    </xf>
    <xf numFmtId="164" fontId="0" fillId="5" borderId="0" xfId="0" applyNumberFormat="1" applyFill="1" applyAlignment="1" applyProtection="1">
      <alignment horizontal="center"/>
      <protection locked="0" hidden="1"/>
    </xf>
    <xf numFmtId="0" fontId="0" fillId="5" borderId="0" xfId="0" applyFill="1" applyProtection="1">
      <protection locked="0" hidden="1"/>
    </xf>
    <xf numFmtId="165" fontId="4" fillId="2" borderId="0" xfId="0" applyNumberFormat="1" applyFont="1" applyFill="1" applyAlignment="1" applyProtection="1">
      <alignment horizontal="center" vertical="center"/>
      <protection locked="0" hidden="1"/>
    </xf>
    <xf numFmtId="164" fontId="6" fillId="2" borderId="18" xfId="0" applyNumberFormat="1" applyFont="1" applyFill="1" applyBorder="1" applyAlignment="1" applyProtection="1">
      <alignment horizontal="center"/>
      <protection locked="0" hidden="1"/>
    </xf>
    <xf numFmtId="164" fontId="4" fillId="0" borderId="13" xfId="0" applyNumberFormat="1" applyFont="1" applyBorder="1" applyProtection="1">
      <protection locked="0" hidden="1"/>
    </xf>
    <xf numFmtId="164" fontId="6" fillId="0" borderId="12" xfId="0" applyNumberFormat="1" applyFont="1" applyBorder="1" applyAlignment="1" applyProtection="1">
      <alignment horizontal="center" vertical="center"/>
      <protection locked="0" hidden="1"/>
    </xf>
    <xf numFmtId="164" fontId="6" fillId="2" borderId="14" xfId="0" applyNumberFormat="1" applyFont="1" applyFill="1" applyBorder="1" applyAlignment="1" applyProtection="1">
      <alignment horizontal="center" vertical="center"/>
      <protection locked="0" hidden="1"/>
    </xf>
    <xf numFmtId="164" fontId="6" fillId="2" borderId="15" xfId="0" applyNumberFormat="1" applyFont="1" applyFill="1" applyBorder="1" applyAlignment="1" applyProtection="1">
      <alignment horizontal="center" vertical="center"/>
      <protection locked="0" hidden="1"/>
    </xf>
    <xf numFmtId="164" fontId="6" fillId="0" borderId="17" xfId="0" applyNumberFormat="1" applyFont="1" applyBorder="1" applyAlignment="1" applyProtection="1">
      <alignment horizontal="center"/>
      <protection locked="0" hidden="1"/>
    </xf>
    <xf numFmtId="164" fontId="6" fillId="0" borderId="16" xfId="0" applyNumberFormat="1" applyFont="1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/>
      <protection hidden="1"/>
    </xf>
    <xf numFmtId="164" fontId="0" fillId="0" borderId="0" xfId="0" applyNumberForma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164" fontId="4" fillId="0" borderId="0" xfId="0" applyNumberFormat="1" applyFont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0" fontId="4" fillId="0" borderId="4" xfId="0" applyFont="1" applyBorder="1" applyAlignment="1" applyProtection="1">
      <alignment horizontal="center"/>
      <protection hidden="1"/>
    </xf>
    <xf numFmtId="164" fontId="8" fillId="0" borderId="0" xfId="0" applyNumberFormat="1" applyFont="1" applyAlignment="1" applyProtection="1">
      <alignment horizontal="center"/>
      <protection hidden="1"/>
    </xf>
    <xf numFmtId="164" fontId="8" fillId="3" borderId="0" xfId="0" applyNumberFormat="1" applyFont="1" applyFill="1" applyAlignment="1" applyProtection="1">
      <alignment horizontal="center"/>
      <protection hidden="1"/>
    </xf>
    <xf numFmtId="164" fontId="4" fillId="0" borderId="5" xfId="0" applyNumberFormat="1" applyFont="1" applyBorder="1" applyAlignment="1" applyProtection="1">
      <alignment horizontal="center"/>
      <protection hidden="1"/>
    </xf>
    <xf numFmtId="0" fontId="4" fillId="0" borderId="9" xfId="0" applyFont="1" applyBorder="1" applyAlignment="1" applyProtection="1">
      <alignment horizontal="center"/>
      <protection hidden="1"/>
    </xf>
    <xf numFmtId="164" fontId="8" fillId="0" borderId="9" xfId="0" applyNumberFormat="1" applyFont="1" applyBorder="1" applyAlignment="1" applyProtection="1">
      <alignment horizontal="center"/>
      <protection hidden="1"/>
    </xf>
    <xf numFmtId="164" fontId="8" fillId="3" borderId="9" xfId="0" applyNumberFormat="1" applyFont="1" applyFill="1" applyBorder="1" applyAlignment="1" applyProtection="1">
      <alignment horizontal="center"/>
      <protection hidden="1"/>
    </xf>
    <xf numFmtId="164" fontId="4" fillId="0" borderId="9" xfId="0" applyNumberFormat="1" applyFont="1" applyBorder="1" applyAlignment="1" applyProtection="1">
      <alignment horizontal="center"/>
      <protection hidden="1"/>
    </xf>
    <xf numFmtId="165" fontId="4" fillId="3" borderId="0" xfId="0" applyNumberFormat="1" applyFont="1" applyFill="1" applyAlignment="1" applyProtection="1">
      <alignment horizontal="center" vertical="center"/>
      <protection hidden="1"/>
    </xf>
    <xf numFmtId="165" fontId="6" fillId="3" borderId="7" xfId="0" applyNumberFormat="1" applyFont="1" applyFill="1" applyBorder="1" applyAlignment="1" applyProtection="1">
      <alignment horizontal="center" vertical="center"/>
      <protection hidden="1"/>
    </xf>
    <xf numFmtId="164" fontId="4" fillId="3" borderId="0" xfId="0" applyNumberFormat="1" applyFont="1" applyFill="1" applyAlignment="1" applyProtection="1">
      <alignment horizontal="center"/>
      <protection hidden="1"/>
    </xf>
    <xf numFmtId="0" fontId="4" fillId="3" borderId="0" xfId="0" applyFont="1" applyFill="1" applyProtection="1">
      <protection hidden="1"/>
    </xf>
    <xf numFmtId="49" fontId="20" fillId="0" borderId="0" xfId="0" applyNumberFormat="1" applyFont="1" applyAlignment="1" applyProtection="1">
      <alignment vertical="center"/>
      <protection hidden="1"/>
    </xf>
    <xf numFmtId="0" fontId="4" fillId="3" borderId="0" xfId="0" applyFont="1" applyFill="1" applyAlignment="1" applyProtection="1">
      <alignment horizontal="center"/>
      <protection hidden="1"/>
    </xf>
    <xf numFmtId="0" fontId="5" fillId="4" borderId="0" xfId="0" applyFont="1" applyFill="1" applyAlignment="1" applyProtection="1">
      <alignment horizontal="center"/>
      <protection hidden="1"/>
    </xf>
    <xf numFmtId="16" fontId="6" fillId="0" borderId="0" xfId="0" quotePrefix="1" applyNumberFormat="1" applyFont="1" applyAlignment="1" applyProtection="1">
      <alignment horizontal="center" vertical="top"/>
      <protection hidden="1"/>
    </xf>
    <xf numFmtId="0" fontId="6" fillId="0" borderId="0" xfId="0" quotePrefix="1" applyFont="1" applyAlignment="1" applyProtection="1">
      <alignment horizontal="center" vertical="top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0" borderId="0" xfId="0" applyFont="1" applyAlignment="1" applyProtection="1">
      <alignment horizontal="left"/>
      <protection hidden="1"/>
    </xf>
    <xf numFmtId="0" fontId="4" fillId="0" borderId="0" xfId="0" applyFont="1" applyAlignment="1" applyProtection="1">
      <alignment horizontal="center" vertical="center" wrapText="1"/>
      <protection hidden="1"/>
    </xf>
    <xf numFmtId="164" fontId="6" fillId="3" borderId="0" xfId="0" applyNumberFormat="1" applyFont="1" applyFill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horizontal="center"/>
      <protection hidden="1"/>
    </xf>
    <xf numFmtId="164" fontId="11" fillId="0" borderId="0" xfId="0" applyNumberFormat="1" applyFont="1" applyAlignment="1" applyProtection="1">
      <alignment horizontal="center"/>
      <protection hidden="1"/>
    </xf>
    <xf numFmtId="164" fontId="2" fillId="0" borderId="0" xfId="0" applyNumberFormat="1" applyFont="1" applyAlignment="1" applyProtection="1">
      <alignment horizont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15" fillId="0" borderId="0" xfId="0" applyFont="1" applyAlignment="1" applyProtection="1">
      <alignment horizontal="left"/>
      <protection hidden="1"/>
    </xf>
    <xf numFmtId="164" fontId="12" fillId="0" borderId="0" xfId="0" applyNumberFormat="1" applyFont="1" applyAlignment="1" applyProtection="1">
      <alignment horizontal="left" vertical="top"/>
      <protection hidden="1"/>
    </xf>
    <xf numFmtId="164" fontId="3" fillId="0" borderId="0" xfId="0" applyNumberFormat="1" applyFont="1" applyAlignment="1" applyProtection="1">
      <alignment horizontal="center"/>
      <protection hidden="1"/>
    </xf>
    <xf numFmtId="164" fontId="3" fillId="0" borderId="0" xfId="0" applyNumberFormat="1" applyFont="1" applyAlignment="1" applyProtection="1">
      <alignment horizontal="left" vertical="top"/>
      <protection hidden="1"/>
    </xf>
    <xf numFmtId="164" fontId="10" fillId="0" borderId="0" xfId="1" applyNumberFormat="1" applyAlignment="1" applyProtection="1">
      <alignment horizontal="center"/>
      <protection hidden="1"/>
    </xf>
    <xf numFmtId="49" fontId="20" fillId="0" borderId="13" xfId="0" applyNumberFormat="1" applyFont="1" applyBorder="1" applyAlignment="1" applyProtection="1">
      <alignment horizontal="right"/>
      <protection hidden="1"/>
    </xf>
    <xf numFmtId="0" fontId="14" fillId="0" borderId="0" xfId="1" applyFont="1" applyFill="1" applyAlignment="1" applyProtection="1">
      <alignment horizontal="center" vertical="center"/>
      <protection hidden="1"/>
    </xf>
    <xf numFmtId="0" fontId="10" fillId="0" borderId="0" xfId="1" applyFill="1" applyAlignment="1" applyProtection="1">
      <alignment vertical="center"/>
      <protection hidden="1"/>
    </xf>
    <xf numFmtId="164" fontId="11" fillId="0" borderId="0" xfId="0" applyNumberFormat="1" applyFont="1" applyProtection="1">
      <protection hidden="1"/>
    </xf>
    <xf numFmtId="0" fontId="11" fillId="0" borderId="0" xfId="0" applyFont="1" applyAlignment="1" applyProtection="1">
      <alignment horizontal="center"/>
      <protection hidden="1"/>
    </xf>
    <xf numFmtId="0" fontId="10" fillId="0" borderId="0" xfId="1" applyAlignment="1" applyProtection="1">
      <alignment vertical="center"/>
      <protection hidden="1"/>
    </xf>
    <xf numFmtId="0" fontId="22" fillId="0" borderId="0" xfId="0" applyFont="1" applyAlignment="1" applyProtection="1">
      <alignment horizontal="left"/>
      <protection hidden="1"/>
    </xf>
    <xf numFmtId="164" fontId="22" fillId="0" borderId="0" xfId="0" applyNumberFormat="1" applyFont="1" applyAlignment="1" applyProtection="1">
      <alignment horizontal="left"/>
      <protection hidden="1"/>
    </xf>
    <xf numFmtId="0" fontId="4" fillId="0" borderId="25" xfId="0" applyFont="1" applyBorder="1" applyAlignment="1" applyProtection="1">
      <alignment horizontal="center"/>
      <protection hidden="1"/>
    </xf>
    <xf numFmtId="164" fontId="8" fillId="0" borderId="25" xfId="0" applyNumberFormat="1" applyFont="1" applyBorder="1" applyAlignment="1" applyProtection="1">
      <alignment horizontal="center"/>
      <protection hidden="1"/>
    </xf>
    <xf numFmtId="164" fontId="8" fillId="3" borderId="25" xfId="0" applyNumberFormat="1" applyFont="1" applyFill="1" applyBorder="1" applyAlignment="1" applyProtection="1">
      <alignment horizontal="center"/>
      <protection hidden="1"/>
    </xf>
    <xf numFmtId="164" fontId="4" fillId="0" borderId="25" xfId="0" applyNumberFormat="1" applyFont="1" applyBorder="1" applyAlignment="1" applyProtection="1">
      <alignment horizontal="center"/>
      <protection hidden="1"/>
    </xf>
    <xf numFmtId="164" fontId="7" fillId="0" borderId="0" xfId="0" applyNumberFormat="1" applyFont="1" applyAlignment="1" applyProtection="1">
      <alignment horizontal="center"/>
      <protection hidden="1"/>
    </xf>
    <xf numFmtId="164" fontId="7" fillId="0" borderId="9" xfId="0" applyNumberFormat="1" applyFont="1" applyBorder="1" applyAlignment="1" applyProtection="1">
      <alignment horizontal="center"/>
      <protection hidden="1"/>
    </xf>
    <xf numFmtId="0" fontId="10" fillId="0" borderId="0" xfId="1" applyBorder="1" applyAlignment="1" applyProtection="1">
      <alignment horizontal="center" vertical="center" wrapText="1"/>
      <protection hidden="1"/>
    </xf>
    <xf numFmtId="0" fontId="4" fillId="4" borderId="0" xfId="0" applyFont="1" applyFill="1" applyAlignment="1" applyProtection="1">
      <alignment horizontal="center"/>
      <protection hidden="1"/>
    </xf>
    <xf numFmtId="164" fontId="4" fillId="4" borderId="0" xfId="0" applyNumberFormat="1" applyFont="1" applyFill="1" applyAlignment="1" applyProtection="1">
      <alignment horizontal="center"/>
      <protection hidden="1"/>
    </xf>
    <xf numFmtId="164" fontId="23" fillId="0" borderId="0" xfId="0" applyNumberFormat="1" applyFont="1" applyAlignment="1" applyProtection="1">
      <alignment horizontal="right"/>
      <protection hidden="1"/>
    </xf>
    <xf numFmtId="0" fontId="10" fillId="0" borderId="0" xfId="1" applyAlignment="1" applyProtection="1">
      <alignment horizontal="center" vertical="center"/>
      <protection hidden="1"/>
    </xf>
    <xf numFmtId="0" fontId="14" fillId="0" borderId="0" xfId="1" applyFont="1" applyAlignment="1" applyProtection="1">
      <alignment horizontal="center" vertical="center"/>
      <protection hidden="1"/>
    </xf>
    <xf numFmtId="49" fontId="20" fillId="0" borderId="13" xfId="0" applyNumberFormat="1" applyFont="1" applyBorder="1" applyAlignment="1" applyProtection="1">
      <alignment horizontal="right" vertical="center"/>
      <protection hidden="1"/>
    </xf>
    <xf numFmtId="49" fontId="18" fillId="0" borderId="13" xfId="0" applyNumberFormat="1" applyFont="1" applyBorder="1" applyAlignment="1" applyProtection="1">
      <alignment horizontal="right" vertical="center"/>
      <protection hidden="1"/>
    </xf>
    <xf numFmtId="0" fontId="4" fillId="0" borderId="19" xfId="0" applyFont="1" applyBorder="1" applyAlignment="1" applyProtection="1">
      <alignment horizontal="center" vertical="center"/>
      <protection hidden="1"/>
    </xf>
    <xf numFmtId="0" fontId="4" fillId="0" borderId="21" xfId="0" applyFont="1" applyBorder="1" applyAlignment="1" applyProtection="1">
      <alignment horizontal="center" vertical="center"/>
      <protection hidden="1"/>
    </xf>
    <xf numFmtId="0" fontId="7" fillId="0" borderId="10" xfId="0" applyFont="1" applyBorder="1" applyAlignment="1" applyProtection="1">
      <alignment horizontal="center" vertical="center"/>
      <protection locked="0" hidden="1"/>
    </xf>
    <xf numFmtId="0" fontId="7" fillId="0" borderId="12" xfId="0" applyFont="1" applyBorder="1" applyAlignment="1" applyProtection="1">
      <alignment horizontal="center" vertical="center"/>
      <protection locked="0" hidden="1"/>
    </xf>
    <xf numFmtId="164" fontId="6" fillId="2" borderId="20" xfId="0" applyNumberFormat="1" applyFont="1" applyFill="1" applyBorder="1" applyAlignment="1" applyProtection="1">
      <alignment horizontal="center" vertical="center"/>
      <protection locked="0" hidden="1"/>
    </xf>
    <xf numFmtId="0" fontId="6" fillId="2" borderId="22" xfId="0" applyFont="1" applyFill="1" applyBorder="1" applyAlignment="1" applyProtection="1">
      <alignment horizontal="center" vertical="center"/>
      <protection locked="0" hidden="1"/>
    </xf>
    <xf numFmtId="164" fontId="6" fillId="2" borderId="13" xfId="0" applyNumberFormat="1" applyFont="1" applyFill="1" applyBorder="1" applyAlignment="1" applyProtection="1">
      <alignment horizontal="center" vertical="center"/>
      <protection locked="0" hidden="1"/>
    </xf>
    <xf numFmtId="0" fontId="4" fillId="0" borderId="21" xfId="0" applyFont="1" applyBorder="1" applyAlignment="1" applyProtection="1">
      <alignment horizontal="center" vertical="center" wrapText="1"/>
      <protection hidden="1"/>
    </xf>
    <xf numFmtId="10" fontId="6" fillId="2" borderId="22" xfId="0" applyNumberFormat="1" applyFont="1" applyFill="1" applyBorder="1" applyAlignment="1" applyProtection="1">
      <alignment horizontal="center" vertical="center"/>
      <protection locked="0" hidden="1"/>
    </xf>
    <xf numFmtId="0" fontId="4" fillId="0" borderId="23" xfId="0" applyFont="1" applyBorder="1" applyAlignment="1" applyProtection="1">
      <alignment horizontal="center" vertical="center" wrapText="1"/>
      <protection hidden="1"/>
    </xf>
    <xf numFmtId="164" fontId="6" fillId="2" borderId="22" xfId="0" applyNumberFormat="1" applyFont="1" applyFill="1" applyBorder="1" applyAlignment="1" applyProtection="1">
      <alignment horizontal="center" vertical="center"/>
      <protection locked="0" hidden="1"/>
    </xf>
    <xf numFmtId="164" fontId="6" fillId="2" borderId="24" xfId="0" applyNumberFormat="1" applyFont="1" applyFill="1" applyBorder="1" applyAlignment="1" applyProtection="1">
      <alignment horizontal="center" vertical="center"/>
      <protection locked="0" hidden="1"/>
    </xf>
    <xf numFmtId="0" fontId="4" fillId="0" borderId="0" xfId="0" applyFont="1" applyAlignment="1" applyProtection="1">
      <alignment horizontal="right" vertical="center"/>
      <protection hidden="1"/>
    </xf>
    <xf numFmtId="0" fontId="4" fillId="0" borderId="7" xfId="0" applyFont="1" applyBorder="1" applyAlignment="1" applyProtection="1">
      <alignment horizontal="right" vertical="center"/>
      <protection hidden="1"/>
    </xf>
    <xf numFmtId="164" fontId="9" fillId="3" borderId="3" xfId="0" applyNumberFormat="1" applyFont="1" applyFill="1" applyBorder="1" applyAlignment="1" applyProtection="1">
      <alignment horizontal="center" vertical="center" wrapText="1"/>
      <protection hidden="1"/>
    </xf>
    <xf numFmtId="164" fontId="9" fillId="3" borderId="8" xfId="0" applyNumberFormat="1" applyFont="1" applyFill="1" applyBorder="1" applyAlignment="1" applyProtection="1">
      <alignment horizontal="center" vertical="center" wrapText="1"/>
      <protection hidden="1"/>
    </xf>
    <xf numFmtId="164" fontId="9" fillId="3" borderId="2" xfId="0" applyNumberFormat="1" applyFont="1" applyFill="1" applyBorder="1" applyAlignment="1" applyProtection="1">
      <alignment horizontal="center" vertical="center" wrapText="1"/>
      <protection hidden="1"/>
    </xf>
    <xf numFmtId="164" fontId="9" fillId="3" borderId="7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9" fillId="3" borderId="1" xfId="0" applyFont="1" applyFill="1" applyBorder="1" applyAlignment="1" applyProtection="1">
      <alignment horizontal="center" vertical="center" wrapText="1"/>
      <protection hidden="1"/>
    </xf>
    <xf numFmtId="0" fontId="9" fillId="3" borderId="6" xfId="0" applyFont="1" applyFill="1" applyBorder="1" applyAlignment="1" applyProtection="1">
      <alignment horizontal="center" vertical="center" wrapText="1"/>
      <protection hidden="1"/>
    </xf>
    <xf numFmtId="0" fontId="9" fillId="3" borderId="2" xfId="0" applyFont="1" applyFill="1" applyBorder="1" applyAlignment="1" applyProtection="1">
      <alignment horizontal="center" vertical="center" wrapText="1"/>
      <protection hidden="1"/>
    </xf>
    <xf numFmtId="0" fontId="9" fillId="3" borderId="7" xfId="0" applyFont="1" applyFill="1" applyBorder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right"/>
      <protection hidden="1"/>
    </xf>
    <xf numFmtId="0" fontId="4" fillId="0" borderId="13" xfId="0" applyFont="1" applyBorder="1" applyAlignment="1" applyProtection="1">
      <alignment horizontal="right"/>
      <protection hidden="1"/>
    </xf>
    <xf numFmtId="164" fontId="6" fillId="0" borderId="16" xfId="0" applyNumberFormat="1" applyFont="1" applyBorder="1" applyAlignment="1" applyProtection="1">
      <alignment horizontal="center" vertical="center"/>
      <protection locked="0" hidden="1"/>
    </xf>
    <xf numFmtId="164" fontId="7" fillId="0" borderId="11" xfId="0" applyNumberFormat="1" applyFont="1" applyBorder="1" applyAlignment="1" applyProtection="1">
      <alignment horizontal="center" vertical="center"/>
      <protection locked="0" hidden="1"/>
    </xf>
    <xf numFmtId="164" fontId="7" fillId="0" borderId="13" xfId="0" applyNumberFormat="1" applyFont="1" applyBorder="1" applyAlignment="1" applyProtection="1">
      <alignment horizontal="center" vertical="center"/>
      <protection locked="0" hidden="1"/>
    </xf>
    <xf numFmtId="0" fontId="4" fillId="0" borderId="12" xfId="0" applyFont="1" applyBorder="1" applyAlignment="1" applyProtection="1">
      <alignment horizontal="center" vertical="center"/>
      <protection locked="0" hidden="1"/>
    </xf>
    <xf numFmtId="0" fontId="21" fillId="0" borderId="0" xfId="0" applyFont="1" applyAlignment="1" applyProtection="1">
      <alignment horizontal="center" wrapText="1"/>
      <protection locked="0" hidden="1"/>
    </xf>
    <xf numFmtId="0" fontId="21" fillId="0" borderId="0" xfId="0" applyFont="1" applyAlignment="1" applyProtection="1">
      <alignment wrapText="1"/>
      <protection locked="0" hidden="1"/>
    </xf>
    <xf numFmtId="0" fontId="0" fillId="0" borderId="0" xfId="0" applyAlignment="1" applyProtection="1">
      <alignment horizontal="center"/>
      <protection locked="0" hidden="1"/>
    </xf>
    <xf numFmtId="0" fontId="0" fillId="0" borderId="0" xfId="0" applyProtection="1">
      <protection locked="0" hidden="1"/>
    </xf>
    <xf numFmtId="0" fontId="21" fillId="0" borderId="0" xfId="0" applyFont="1" applyAlignment="1" applyProtection="1">
      <alignment horizontal="center" wrapText="1"/>
      <protection hidden="1"/>
    </xf>
    <xf numFmtId="0" fontId="21" fillId="0" borderId="0" xfId="0" applyFont="1" applyAlignment="1" applyProtection="1">
      <alignment wrapText="1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CC6600"/>
      <color rgb="FFFF3399"/>
      <color rgb="FFCCFFFF"/>
      <color rgb="FFFFCC00"/>
      <color rgb="FF99CCFF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mailto:michael@allreverse.com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://www.reverse.mortgage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122613</xdr:colOff>
      <xdr:row>0</xdr:row>
      <xdr:rowOff>98660</xdr:rowOff>
    </xdr:from>
    <xdr:to>
      <xdr:col>3</xdr:col>
      <xdr:colOff>590412</xdr:colOff>
      <xdr:row>6</xdr:row>
      <xdr:rowOff>12698</xdr:rowOff>
    </xdr:to>
    <xdr:pic>
      <xdr:nvPicPr>
        <xdr:cNvPr id="6" name="Picture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2613" y="98660"/>
          <a:ext cx="3007799" cy="1177689"/>
        </a:xfrm>
        <a:prstGeom prst="rect">
          <a:avLst/>
        </a:prstGeom>
      </xdr:spPr>
    </xdr:pic>
    <xdr:clientData/>
  </xdr:twoCellAnchor>
  <xdr:twoCellAnchor>
    <xdr:from>
      <xdr:col>5</xdr:col>
      <xdr:colOff>853108</xdr:colOff>
      <xdr:row>0</xdr:row>
      <xdr:rowOff>49695</xdr:rowOff>
    </xdr:from>
    <xdr:to>
      <xdr:col>11</xdr:col>
      <xdr:colOff>1202358</xdr:colOff>
      <xdr:row>3</xdr:row>
      <xdr:rowOff>235811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2DF975D9-A065-452E-A4DD-16D447664F4A}"/>
            </a:ext>
          </a:extLst>
        </xdr:cNvPr>
        <xdr:cNvSpPr txBox="1"/>
      </xdr:nvSpPr>
      <xdr:spPr>
        <a:xfrm>
          <a:off x="5596559" y="49695"/>
          <a:ext cx="8489950" cy="738567"/>
        </a:xfrm>
        <a:prstGeom prst="rect">
          <a:avLst/>
        </a:prstGeom>
        <a:solidFill>
          <a:sysClr val="window" lastClr="FFFFF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US" sz="17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Brought to you by </a:t>
          </a:r>
          <a:r>
            <a:rPr lang="en-US" sz="1700" b="1" baseline="0">
              <a:solidFill>
                <a:srgbClr val="00B05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All</a:t>
          </a:r>
          <a:r>
            <a:rPr lang="en-US" sz="1700" b="1" i="0">
              <a:solidFill>
                <a:srgbClr val="00B05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n-US" sz="1700" b="1" baseline="0">
              <a:solidFill>
                <a:srgbClr val="00B05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Reverse Mortgage®</a:t>
          </a:r>
        </a:p>
        <a:p>
          <a:pPr algn="l"/>
          <a:endParaRPr lang="en-US" sz="5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7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Have a question</a:t>
          </a:r>
          <a:r>
            <a:rPr lang="en-US" sz="17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about using this spreadsheet? </a:t>
          </a:r>
          <a:endParaRPr lang="en-US" sz="1800">
            <a:effectLst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800">
            <a:effectLst/>
          </a:endParaRPr>
        </a:p>
        <a:p>
          <a:pPr algn="l"/>
          <a:endParaRPr lang="en-US" sz="1700" baseline="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853109</xdr:colOff>
      <xdr:row>3</xdr:row>
      <xdr:rowOff>223630</xdr:rowOff>
    </xdr:from>
    <xdr:to>
      <xdr:col>7</xdr:col>
      <xdr:colOff>1060174</xdr:colOff>
      <xdr:row>5</xdr:row>
      <xdr:rowOff>165651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83C64E8E-C62F-4BC6-B35F-7CE7679F5525}"/>
            </a:ext>
          </a:extLst>
        </xdr:cNvPr>
        <xdr:cNvSpPr txBox="1"/>
      </xdr:nvSpPr>
      <xdr:spPr>
        <a:xfrm>
          <a:off x="5284305" y="795130"/>
          <a:ext cx="3097695" cy="430695"/>
        </a:xfrm>
        <a:prstGeom prst="rect">
          <a:avLst/>
        </a:prstGeom>
        <a:solidFill>
          <a:sysClr val="window" lastClr="FFFFF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US" sz="1700" baseline="0">
              <a:latin typeface="Arial" panose="020B0604020202020204" pitchFamily="34" charset="0"/>
              <a:cs typeface="Arial" panose="020B0604020202020204" pitchFamily="34" charset="0"/>
            </a:rPr>
            <a:t>Call </a:t>
          </a:r>
          <a:r>
            <a:rPr lang="en-US" sz="1700" b="1" baseline="0">
              <a:solidFill>
                <a:srgbClr val="00B050"/>
              </a:solidFill>
              <a:latin typeface="Arial" panose="020B0604020202020204" pitchFamily="34" charset="0"/>
              <a:cs typeface="Arial" panose="020B0604020202020204" pitchFamily="34" charset="0"/>
            </a:rPr>
            <a:t>Toll Free (800) 565-1722</a:t>
          </a:r>
          <a:endParaRPr lang="en-US" sz="1700" b="1">
            <a:solidFill>
              <a:srgbClr val="00B05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7</xdr:col>
      <xdr:colOff>952499</xdr:colOff>
      <xdr:row>3</xdr:row>
      <xdr:rowOff>223630</xdr:rowOff>
    </xdr:from>
    <xdr:to>
      <xdr:col>11</xdr:col>
      <xdr:colOff>1200979</xdr:colOff>
      <xdr:row>5</xdr:row>
      <xdr:rowOff>165651</xdr:rowOff>
    </xdr:to>
    <xdr:sp macro="" textlink="">
      <xdr:nvSpPr>
        <xdr:cNvPr id="9" name="TextBox 8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D15F19EB-A9A2-45A1-8BE2-D79398FB828C}"/>
            </a:ext>
          </a:extLst>
        </xdr:cNvPr>
        <xdr:cNvSpPr txBox="1"/>
      </xdr:nvSpPr>
      <xdr:spPr>
        <a:xfrm>
          <a:off x="8274325" y="795130"/>
          <a:ext cx="4961284" cy="430695"/>
        </a:xfrm>
        <a:prstGeom prst="rect">
          <a:avLst/>
        </a:prstGeom>
        <a:solidFill>
          <a:sysClr val="window" lastClr="FFFFF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US" sz="1700" baseline="0">
              <a:solidFill>
                <a:sysClr val="windowText" lastClr="000000"/>
              </a:solidFill>
              <a:latin typeface="Franklin Gothic Book" panose="020B0503020102020204" pitchFamily="34" charset="0"/>
            </a:rPr>
            <a:t>or email </a:t>
          </a:r>
          <a:r>
            <a:rPr lang="en-US" sz="1700" b="1" baseline="0">
              <a:solidFill>
                <a:srgbClr val="00B050"/>
              </a:solidFill>
              <a:latin typeface="Arial" pitchFamily="34" charset="0"/>
              <a:cs typeface="Arial" pitchFamily="34" charset="0"/>
            </a:rPr>
            <a:t>michael@allreverse.com</a:t>
          </a:r>
        </a:p>
        <a:p>
          <a:pPr algn="l"/>
          <a:endParaRPr lang="en-US" sz="1700" b="1">
            <a:solidFill>
              <a:srgbClr val="00B05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el@allrevers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834"/>
  <sheetViews>
    <sheetView showGridLines="0" tabSelected="1" zoomScale="75" zoomScaleNormal="75" zoomScaleSheetLayoutView="20" workbookViewId="0">
      <selection activeCell="J21" sqref="J21"/>
    </sheetView>
  </sheetViews>
  <sheetFormatPr baseColWidth="10" defaultColWidth="0" defaultRowHeight="15" x14ac:dyDescent="0.2"/>
  <cols>
    <col min="1" max="1" width="3.6640625" customWidth="1"/>
    <col min="2" max="2" width="9.33203125" style="1" customWidth="1"/>
    <col min="3" max="3" width="22.6640625" style="2" customWidth="1"/>
    <col min="4" max="4" width="12.33203125" style="2" customWidth="1"/>
    <col min="5" max="5" width="18.33203125" style="1" customWidth="1"/>
    <col min="6" max="7" width="21.6640625" style="2" customWidth="1"/>
    <col min="8" max="8" width="19.33203125" style="2" customWidth="1"/>
    <col min="9" max="10" width="15.6640625" customWidth="1"/>
    <col min="11" max="11" width="19.6640625" customWidth="1"/>
    <col min="12" max="12" width="18.6640625" customWidth="1"/>
    <col min="13" max="13" width="3.6640625" customWidth="1"/>
    <col min="14" max="14" width="19.33203125" hidden="1"/>
    <col min="15" max="19" width="15.6640625" hidden="1"/>
    <col min="20" max="16383" width="9.1640625" hidden="1"/>
    <col min="16384" max="16384" width="3.83203125" hidden="1" customWidth="1"/>
  </cols>
  <sheetData>
    <row r="1" spans="2:12" x14ac:dyDescent="0.2">
      <c r="B1" s="25"/>
      <c r="C1" s="26"/>
      <c r="D1" s="26"/>
      <c r="E1" s="25"/>
      <c r="F1" s="26"/>
      <c r="G1" s="26"/>
      <c r="H1" s="26"/>
      <c r="I1" s="27"/>
      <c r="J1" s="27"/>
      <c r="K1" s="27"/>
      <c r="L1" s="27"/>
    </row>
    <row r="2" spans="2:12" x14ac:dyDescent="0.2">
      <c r="B2" s="25"/>
      <c r="C2" s="25"/>
      <c r="D2" s="26"/>
      <c r="E2" s="26"/>
      <c r="F2" s="25"/>
      <c r="G2" s="26"/>
      <c r="H2" s="26"/>
      <c r="I2" s="26"/>
      <c r="J2" s="27"/>
      <c r="K2" s="27"/>
      <c r="L2" s="27"/>
    </row>
    <row r="3" spans="2:12" x14ac:dyDescent="0.2">
      <c r="B3" s="25"/>
      <c r="C3" s="25"/>
      <c r="D3" s="26"/>
      <c r="E3" s="26"/>
      <c r="F3" s="25"/>
      <c r="G3" s="26"/>
      <c r="H3" s="26"/>
      <c r="I3" s="26"/>
      <c r="J3" s="27"/>
      <c r="K3" s="27"/>
      <c r="L3" s="27"/>
    </row>
    <row r="4" spans="2:12" ht="23.25" customHeight="1" x14ac:dyDescent="0.2">
      <c r="B4" s="25"/>
      <c r="C4" s="25"/>
      <c r="D4" s="26"/>
      <c r="E4" s="26"/>
      <c r="F4" s="25"/>
      <c r="G4" s="26"/>
      <c r="H4" s="26"/>
      <c r="I4" s="26"/>
      <c r="J4" s="27"/>
      <c r="K4" s="27"/>
      <c r="L4" s="27"/>
    </row>
    <row r="5" spans="2:12" x14ac:dyDescent="0.2">
      <c r="B5" s="25"/>
      <c r="C5" s="25"/>
      <c r="D5" s="26"/>
      <c r="E5" s="25"/>
      <c r="F5" s="26"/>
      <c r="G5" s="26"/>
      <c r="H5" s="26"/>
      <c r="I5" s="26"/>
      <c r="J5" s="27"/>
      <c r="K5" s="27"/>
      <c r="L5" s="27"/>
    </row>
    <row r="6" spans="2:12" ht="18" customHeight="1" x14ac:dyDescent="0.2">
      <c r="B6" s="79"/>
      <c r="C6" s="80"/>
      <c r="D6" s="80"/>
      <c r="E6" s="66"/>
      <c r="F6" s="26"/>
      <c r="G6" s="26"/>
      <c r="H6" s="26"/>
      <c r="I6" s="26"/>
      <c r="J6" s="27"/>
      <c r="K6" s="27"/>
      <c r="L6" s="27"/>
    </row>
    <row r="7" spans="2:12" ht="7.5" customHeight="1" x14ac:dyDescent="0.2">
      <c r="B7" s="80"/>
      <c r="C7" s="80"/>
      <c r="D7" s="80"/>
      <c r="E7" s="66"/>
      <c r="F7" s="26"/>
      <c r="G7" s="26"/>
      <c r="H7" s="26"/>
      <c r="I7" s="26"/>
      <c r="J7" s="27"/>
      <c r="K7" s="27"/>
      <c r="L7" s="27"/>
    </row>
    <row r="8" spans="2:12" ht="6" customHeight="1" x14ac:dyDescent="0.2">
      <c r="B8" s="13"/>
      <c r="C8" s="13"/>
      <c r="D8" s="13"/>
      <c r="E8" s="14"/>
      <c r="F8" s="15"/>
      <c r="G8" s="15"/>
      <c r="H8" s="15"/>
      <c r="I8" s="15"/>
      <c r="J8" s="16"/>
      <c r="K8" s="16"/>
      <c r="L8" s="16"/>
    </row>
    <row r="9" spans="2:12" ht="9.75" customHeight="1" x14ac:dyDescent="0.2">
      <c r="B9" s="62"/>
      <c r="C9" s="62"/>
      <c r="D9" s="62"/>
      <c r="E9" s="63"/>
      <c r="F9" s="26"/>
      <c r="G9" s="26"/>
      <c r="H9" s="26"/>
      <c r="I9" s="26"/>
      <c r="J9" s="27"/>
      <c r="K9" s="27"/>
      <c r="L9" s="27"/>
    </row>
    <row r="10" spans="2:12" ht="25" customHeight="1" x14ac:dyDescent="0.2">
      <c r="B10" s="67" t="s">
        <v>60</v>
      </c>
      <c r="C10" s="26"/>
      <c r="D10" s="64" t="s">
        <v>68</v>
      </c>
      <c r="E10" s="65"/>
      <c r="F10" s="53"/>
      <c r="G10" s="53"/>
      <c r="H10" s="26"/>
      <c r="I10" s="26"/>
      <c r="J10" s="27"/>
      <c r="K10" s="27"/>
      <c r="L10" s="27"/>
    </row>
    <row r="11" spans="2:12" ht="25" customHeight="1" thickBot="1" x14ac:dyDescent="0.25">
      <c r="B11" s="56"/>
      <c r="C11" s="26"/>
      <c r="D11" s="68" t="s">
        <v>46</v>
      </c>
      <c r="E11" s="65"/>
      <c r="F11" s="53"/>
      <c r="G11" s="53"/>
      <c r="H11" s="26"/>
      <c r="I11" s="26"/>
      <c r="J11" s="27"/>
      <c r="K11" s="27"/>
      <c r="L11" s="27"/>
    </row>
    <row r="12" spans="2:12" ht="14.25" customHeight="1" x14ac:dyDescent="0.2">
      <c r="B12" s="25"/>
      <c r="C12" s="26"/>
      <c r="D12" s="27"/>
      <c r="E12" s="52"/>
      <c r="F12" s="53"/>
      <c r="G12" s="53"/>
      <c r="H12" s="26"/>
      <c r="I12" s="26"/>
      <c r="J12" s="81" t="s">
        <v>63</v>
      </c>
      <c r="K12" s="83" t="s">
        <v>4</v>
      </c>
      <c r="L12" s="87">
        <v>500000</v>
      </c>
    </row>
    <row r="13" spans="2:12" ht="4.5" customHeight="1" x14ac:dyDescent="0.2">
      <c r="B13" s="25"/>
      <c r="C13" s="54"/>
      <c r="D13" s="54"/>
      <c r="E13" s="55"/>
      <c r="F13" s="54"/>
      <c r="G13" s="54"/>
      <c r="H13" s="26"/>
      <c r="I13" s="26"/>
      <c r="J13" s="82"/>
      <c r="K13" s="84"/>
      <c r="L13" s="88"/>
    </row>
    <row r="14" spans="2:12" ht="17" x14ac:dyDescent="0.2">
      <c r="B14" s="67" t="s">
        <v>61</v>
      </c>
      <c r="C14" s="57"/>
      <c r="D14" s="58"/>
      <c r="E14" s="55"/>
      <c r="F14" s="54"/>
      <c r="G14" s="27"/>
      <c r="H14" s="26"/>
      <c r="I14" s="26"/>
      <c r="J14" s="27"/>
      <c r="K14" s="90" t="s">
        <v>67</v>
      </c>
      <c r="L14" s="89">
        <v>0</v>
      </c>
    </row>
    <row r="15" spans="2:12" ht="2.25" customHeight="1" x14ac:dyDescent="0.2">
      <c r="B15" s="25"/>
      <c r="C15" s="59"/>
      <c r="D15" s="58"/>
      <c r="E15" s="55"/>
      <c r="F15" s="54"/>
      <c r="G15" s="54"/>
      <c r="H15" s="26"/>
      <c r="I15" s="26"/>
      <c r="J15" s="27"/>
      <c r="K15" s="90"/>
      <c r="L15" s="89"/>
    </row>
    <row r="16" spans="2:12" ht="18" customHeight="1" x14ac:dyDescent="0.2">
      <c r="B16" s="78" t="s">
        <v>36</v>
      </c>
      <c r="C16" s="78"/>
      <c r="D16" s="78"/>
      <c r="E16" s="48" t="s">
        <v>62</v>
      </c>
      <c r="F16" s="49" t="s">
        <v>55</v>
      </c>
      <c r="G16" s="54"/>
      <c r="H16" s="26"/>
      <c r="I16" s="26"/>
      <c r="J16" s="27"/>
      <c r="K16" s="90"/>
      <c r="L16" s="89"/>
    </row>
    <row r="17" spans="2:15" ht="18" customHeight="1" x14ac:dyDescent="0.2">
      <c r="B17" s="78" t="s">
        <v>37</v>
      </c>
      <c r="C17" s="78"/>
      <c r="D17" s="78"/>
      <c r="E17" s="48" t="s">
        <v>62</v>
      </c>
      <c r="F17" s="49" t="s">
        <v>39</v>
      </c>
      <c r="G17" s="54"/>
      <c r="H17" s="26"/>
      <c r="I17" s="26"/>
      <c r="J17" s="27"/>
      <c r="K17" s="90" t="s">
        <v>38</v>
      </c>
      <c r="L17" s="91">
        <v>0.04</v>
      </c>
    </row>
    <row r="18" spans="2:15" ht="18" customHeight="1" x14ac:dyDescent="0.2">
      <c r="B18" s="78" t="s">
        <v>49</v>
      </c>
      <c r="C18" s="78"/>
      <c r="D18" s="78"/>
      <c r="E18" s="48" t="s">
        <v>62</v>
      </c>
      <c r="F18" s="49" t="s">
        <v>57</v>
      </c>
      <c r="G18" s="60"/>
      <c r="H18" s="26"/>
      <c r="I18" s="26"/>
      <c r="J18" s="27"/>
      <c r="K18" s="90"/>
      <c r="L18" s="91"/>
    </row>
    <row r="19" spans="2:15" ht="18" customHeight="1" x14ac:dyDescent="0.2">
      <c r="B19" s="78" t="s">
        <v>48</v>
      </c>
      <c r="C19" s="78"/>
      <c r="D19" s="78"/>
      <c r="E19" s="48" t="s">
        <v>62</v>
      </c>
      <c r="F19" s="49" t="s">
        <v>47</v>
      </c>
      <c r="G19" s="26"/>
      <c r="H19" s="26"/>
      <c r="I19" s="26"/>
      <c r="J19" s="27"/>
      <c r="K19" s="90"/>
      <c r="L19" s="91"/>
    </row>
    <row r="20" spans="2:15" ht="18" customHeight="1" x14ac:dyDescent="0.2">
      <c r="B20" s="78" t="s">
        <v>50</v>
      </c>
      <c r="C20" s="78"/>
      <c r="D20" s="78"/>
      <c r="E20" s="48" t="s">
        <v>62</v>
      </c>
      <c r="F20" s="49" t="s">
        <v>58</v>
      </c>
      <c r="G20" s="26"/>
      <c r="H20" s="26"/>
      <c r="I20" s="26"/>
      <c r="J20" s="27"/>
      <c r="K20" s="90" t="s">
        <v>15</v>
      </c>
      <c r="L20" s="93">
        <v>250000</v>
      </c>
    </row>
    <row r="21" spans="2:15" ht="18" customHeight="1" thickBot="1" x14ac:dyDescent="0.25">
      <c r="B21" s="78" t="s">
        <v>51</v>
      </c>
      <c r="C21" s="78"/>
      <c r="D21" s="78"/>
      <c r="E21" s="48" t="s">
        <v>62</v>
      </c>
      <c r="F21" s="49" t="s">
        <v>54</v>
      </c>
      <c r="G21" s="26"/>
      <c r="H21" s="26"/>
      <c r="I21" s="27"/>
      <c r="J21" s="61" t="s">
        <v>65</v>
      </c>
      <c r="K21" s="92"/>
      <c r="L21" s="94"/>
    </row>
    <row r="22" spans="2:15" ht="18" customHeight="1" x14ac:dyDescent="0.2">
      <c r="B22" s="78" t="s">
        <v>52</v>
      </c>
      <c r="C22" s="78"/>
      <c r="D22" s="78"/>
      <c r="E22" s="48" t="s">
        <v>62</v>
      </c>
      <c r="F22" s="49" t="s">
        <v>59</v>
      </c>
      <c r="G22" s="26"/>
      <c r="H22" s="26"/>
      <c r="I22" s="27"/>
      <c r="J22" s="75"/>
      <c r="K22" s="51"/>
      <c r="L22" s="27"/>
    </row>
    <row r="23" spans="2:15" ht="18" customHeight="1" x14ac:dyDescent="0.2">
      <c r="B23" s="78" t="s">
        <v>53</v>
      </c>
      <c r="C23" s="78"/>
      <c r="D23" s="78"/>
      <c r="E23" s="48" t="s">
        <v>62</v>
      </c>
      <c r="F23" s="49" t="s">
        <v>56</v>
      </c>
      <c r="G23" s="26"/>
      <c r="H23" s="26"/>
      <c r="I23" s="27"/>
      <c r="J23" s="50"/>
      <c r="K23" s="51"/>
      <c r="L23" s="27"/>
    </row>
    <row r="24" spans="2:15" ht="18.75" customHeight="1" x14ac:dyDescent="0.2">
      <c r="B24" s="25"/>
      <c r="C24" s="26"/>
      <c r="D24" s="26"/>
      <c r="E24" s="25"/>
      <c r="F24" s="26"/>
      <c r="G24" s="26"/>
      <c r="H24" s="26"/>
      <c r="I24" s="27"/>
      <c r="J24" s="27"/>
      <c r="K24" s="27"/>
      <c r="L24" s="27"/>
    </row>
    <row r="25" spans="2:15" ht="25" customHeight="1" x14ac:dyDescent="0.2">
      <c r="B25" s="76"/>
      <c r="C25" s="77"/>
      <c r="D25" s="45" t="s">
        <v>6</v>
      </c>
      <c r="E25" s="45" t="s">
        <v>6</v>
      </c>
      <c r="F25" s="45" t="s">
        <v>6</v>
      </c>
      <c r="G25" s="45" t="s">
        <v>6</v>
      </c>
      <c r="H25" s="45" t="s">
        <v>6</v>
      </c>
      <c r="I25" s="45" t="s">
        <v>6</v>
      </c>
      <c r="J25" s="45" t="s">
        <v>6</v>
      </c>
      <c r="K25" s="45" t="s">
        <v>6</v>
      </c>
      <c r="L25" s="27"/>
      <c r="M25" s="8"/>
    </row>
    <row r="26" spans="2:15" ht="25" customHeight="1" x14ac:dyDescent="0.2">
      <c r="B26" s="28"/>
      <c r="C26" s="29"/>
      <c r="D26" s="46" t="s">
        <v>7</v>
      </c>
      <c r="E26" s="47" t="s">
        <v>8</v>
      </c>
      <c r="F26" s="46" t="s">
        <v>9</v>
      </c>
      <c r="G26" s="47" t="s">
        <v>10</v>
      </c>
      <c r="H26" s="47" t="s">
        <v>11</v>
      </c>
      <c r="I26" s="46" t="s">
        <v>12</v>
      </c>
      <c r="J26" s="47" t="s">
        <v>13</v>
      </c>
      <c r="K26" s="47" t="s">
        <v>14</v>
      </c>
      <c r="L26" s="27"/>
    </row>
    <row r="27" spans="2:15" ht="25" customHeight="1" x14ac:dyDescent="0.2">
      <c r="B27" s="95" t="s">
        <v>43</v>
      </c>
      <c r="C27" s="95"/>
      <c r="D27" s="17">
        <v>0.05</v>
      </c>
      <c r="E27" s="17">
        <v>0.05</v>
      </c>
      <c r="F27" s="17">
        <v>0.05</v>
      </c>
      <c r="G27" s="17">
        <v>0.05</v>
      </c>
      <c r="H27" s="17">
        <v>0.05</v>
      </c>
      <c r="I27" s="17">
        <v>0.05</v>
      </c>
      <c r="J27" s="17">
        <v>0.05</v>
      </c>
      <c r="K27" s="17">
        <v>0.05</v>
      </c>
      <c r="L27" s="27"/>
    </row>
    <row r="28" spans="2:15" ht="25" customHeight="1" x14ac:dyDescent="0.2">
      <c r="B28" s="95" t="s">
        <v>44</v>
      </c>
      <c r="C28" s="95"/>
      <c r="D28" s="39">
        <v>5.0000000000000001E-3</v>
      </c>
      <c r="E28" s="39">
        <v>5.0000000000000001E-3</v>
      </c>
      <c r="F28" s="39">
        <v>5.0000000000000001E-3</v>
      </c>
      <c r="G28" s="39">
        <v>5.0000000000000001E-3</v>
      </c>
      <c r="H28" s="39">
        <v>5.0000000000000001E-3</v>
      </c>
      <c r="I28" s="39">
        <v>5.0000000000000001E-3</v>
      </c>
      <c r="J28" s="39">
        <v>5.0000000000000001E-3</v>
      </c>
      <c r="K28" s="39">
        <v>5.0000000000000001E-3</v>
      </c>
      <c r="L28" s="27"/>
      <c r="O28" s="2"/>
    </row>
    <row r="29" spans="2:15" ht="25" customHeight="1" x14ac:dyDescent="0.2">
      <c r="B29" s="96" t="s">
        <v>45</v>
      </c>
      <c r="C29" s="96"/>
      <c r="D29" s="40">
        <f>D27+D28</f>
        <v>5.5E-2</v>
      </c>
      <c r="E29" s="40">
        <f t="shared" ref="E29:K29" si="0">E27+E28</f>
        <v>5.5E-2</v>
      </c>
      <c r="F29" s="40">
        <f t="shared" si="0"/>
        <v>5.5E-2</v>
      </c>
      <c r="G29" s="40">
        <f t="shared" si="0"/>
        <v>5.5E-2</v>
      </c>
      <c r="H29" s="40">
        <f t="shared" si="0"/>
        <v>5.5E-2</v>
      </c>
      <c r="I29" s="40">
        <f t="shared" si="0"/>
        <v>5.5E-2</v>
      </c>
      <c r="J29" s="40">
        <f t="shared" si="0"/>
        <v>5.5E-2</v>
      </c>
      <c r="K29" s="40">
        <f t="shared" si="0"/>
        <v>5.5E-2</v>
      </c>
      <c r="L29" s="27"/>
      <c r="O29" s="2"/>
    </row>
    <row r="30" spans="2:15" s="6" customFormat="1" ht="12" customHeight="1" x14ac:dyDescent="0.2">
      <c r="B30" s="44"/>
      <c r="C30" s="41"/>
      <c r="D30" s="41"/>
      <c r="E30" s="44"/>
      <c r="F30" s="41"/>
      <c r="G30" s="41"/>
      <c r="H30" s="41"/>
      <c r="I30" s="42"/>
      <c r="J30" s="42"/>
      <c r="K30" s="42"/>
      <c r="L30" s="42"/>
      <c r="O30" s="5"/>
    </row>
    <row r="31" spans="2:15" ht="7.5" customHeight="1" x14ac:dyDescent="0.2">
      <c r="B31" s="28"/>
      <c r="C31" s="29"/>
      <c r="D31" s="29"/>
      <c r="E31" s="28"/>
      <c r="F31" s="29"/>
      <c r="G31" s="29"/>
      <c r="H31" s="29"/>
      <c r="I31" s="30"/>
      <c r="J31" s="30"/>
      <c r="K31" s="30"/>
      <c r="L31" s="30"/>
    </row>
    <row r="32" spans="2:15" ht="18.75" customHeight="1" x14ac:dyDescent="0.2">
      <c r="B32" s="101" t="s">
        <v>5</v>
      </c>
      <c r="C32" s="101"/>
      <c r="D32" s="101"/>
      <c r="E32" s="18">
        <v>150000</v>
      </c>
      <c r="F32" s="43" t="s">
        <v>64</v>
      </c>
      <c r="G32" s="29"/>
      <c r="H32" s="29"/>
      <c r="I32" s="30"/>
      <c r="J32" s="30"/>
      <c r="K32" s="30"/>
      <c r="L32" s="30"/>
    </row>
    <row r="33" spans="2:14" ht="12.75" customHeight="1" x14ac:dyDescent="0.2">
      <c r="B33" s="28"/>
      <c r="C33" s="29"/>
      <c r="D33" s="29"/>
      <c r="E33" s="29"/>
      <c r="F33" s="29"/>
      <c r="G33" s="29"/>
      <c r="H33" s="29"/>
      <c r="I33" s="30"/>
      <c r="J33" s="30"/>
      <c r="K33" s="30"/>
      <c r="L33" s="30"/>
    </row>
    <row r="34" spans="2:14" ht="15" customHeight="1" thickBot="1" x14ac:dyDescent="0.25">
      <c r="B34" s="102" t="s">
        <v>1</v>
      </c>
      <c r="C34" s="99" t="s">
        <v>2</v>
      </c>
      <c r="D34" s="99" t="s">
        <v>3</v>
      </c>
      <c r="E34" s="104" t="s">
        <v>0</v>
      </c>
      <c r="F34" s="99" t="s">
        <v>42</v>
      </c>
      <c r="G34" s="99" t="s">
        <v>40</v>
      </c>
      <c r="H34" s="97" t="s">
        <v>41</v>
      </c>
      <c r="I34" s="30"/>
      <c r="J34" s="30"/>
      <c r="K34" s="30"/>
      <c r="L34" s="30"/>
      <c r="M34" s="9"/>
      <c r="N34" s="7"/>
    </row>
    <row r="35" spans="2:14" ht="15" customHeight="1" thickBot="1" x14ac:dyDescent="0.25">
      <c r="B35" s="103"/>
      <c r="C35" s="100"/>
      <c r="D35" s="100"/>
      <c r="E35" s="105"/>
      <c r="F35" s="100"/>
      <c r="G35" s="100"/>
      <c r="H35" s="98"/>
      <c r="I35" s="30"/>
      <c r="J35" s="30"/>
      <c r="K35" s="85" t="s">
        <v>36</v>
      </c>
      <c r="L35" s="109" t="s">
        <v>37</v>
      </c>
      <c r="M35" s="7"/>
      <c r="N35" s="7"/>
    </row>
    <row r="36" spans="2:14" ht="15" hidden="1" customHeight="1" x14ac:dyDescent="0.2">
      <c r="B36" s="31"/>
      <c r="C36" s="32">
        <f>(E32+L14)*(D27)/12</f>
        <v>625</v>
      </c>
      <c r="D36" s="33">
        <f>(E32+L$14)*(D$28)/12</f>
        <v>62.5</v>
      </c>
      <c r="E36" s="29">
        <f>E32+C36+D36+L$14+K48</f>
        <v>150687.5</v>
      </c>
      <c r="F36" s="29"/>
      <c r="G36" s="29"/>
      <c r="H36" s="34">
        <f>(L20-K48)*D$29/12+(L20-K48)</f>
        <v>251145.83333333334</v>
      </c>
      <c r="I36" s="30"/>
      <c r="J36" s="30"/>
      <c r="K36" s="86"/>
      <c r="L36" s="110"/>
      <c r="M36" s="7"/>
      <c r="N36" s="7"/>
    </row>
    <row r="37" spans="2:14" ht="15" hidden="1" customHeight="1" x14ac:dyDescent="0.2">
      <c r="B37" s="31"/>
      <c r="C37" s="32">
        <f t="shared" ref="C37:C47" si="1">(E36+L$14)*(D$27)/12</f>
        <v>627.86458333333337</v>
      </c>
      <c r="D37" s="33">
        <f t="shared" ref="D37:D47" si="2">(E36+L$14)*(D$28)/12</f>
        <v>62.786458333333336</v>
      </c>
      <c r="E37" s="29">
        <f t="shared" ref="E37:E46" si="3">C37+D37+L$14+E36</f>
        <v>151378.15104166666</v>
      </c>
      <c r="F37" s="29"/>
      <c r="G37" s="29"/>
      <c r="H37" s="34">
        <f>(H36*D$29)/12+H36</f>
        <v>252296.91840277778</v>
      </c>
      <c r="I37" s="30"/>
      <c r="J37" s="30"/>
      <c r="K37" s="111"/>
      <c r="L37" s="19"/>
      <c r="M37" s="7"/>
      <c r="N37" s="7"/>
    </row>
    <row r="38" spans="2:14" ht="15" hidden="1" customHeight="1" x14ac:dyDescent="0.2">
      <c r="B38" s="31"/>
      <c r="C38" s="32">
        <f t="shared" si="1"/>
        <v>630.74229600694446</v>
      </c>
      <c r="D38" s="33">
        <f t="shared" si="2"/>
        <v>63.074229600694444</v>
      </c>
      <c r="E38" s="29">
        <f t="shared" si="3"/>
        <v>152071.96756727429</v>
      </c>
      <c r="F38" s="29"/>
      <c r="G38" s="29"/>
      <c r="H38" s="34">
        <f t="shared" ref="H38:H59" si="4">(H37*D$29)/12+H37</f>
        <v>253453.27927879052</v>
      </c>
      <c r="I38" s="30"/>
      <c r="J38" s="30"/>
      <c r="K38" s="111"/>
      <c r="L38" s="19"/>
      <c r="M38" s="7"/>
      <c r="N38" s="7"/>
    </row>
    <row r="39" spans="2:14" ht="15" hidden="1" customHeight="1" x14ac:dyDescent="0.2">
      <c r="B39" s="31"/>
      <c r="C39" s="32">
        <f t="shared" si="1"/>
        <v>633.6331981969762</v>
      </c>
      <c r="D39" s="33">
        <f t="shared" si="2"/>
        <v>63.363319819697615</v>
      </c>
      <c r="E39" s="29">
        <f t="shared" si="3"/>
        <v>152768.96408529097</v>
      </c>
      <c r="F39" s="29"/>
      <c r="G39" s="29"/>
      <c r="H39" s="34">
        <f t="shared" si="4"/>
        <v>254614.94014215164</v>
      </c>
      <c r="I39" s="30"/>
      <c r="J39" s="30"/>
      <c r="K39" s="111"/>
      <c r="L39" s="19"/>
      <c r="M39" s="7"/>
      <c r="N39" s="7"/>
    </row>
    <row r="40" spans="2:14" ht="15" hidden="1" customHeight="1" x14ac:dyDescent="0.2">
      <c r="B40" s="31"/>
      <c r="C40" s="32">
        <f t="shared" si="1"/>
        <v>636.53735035537909</v>
      </c>
      <c r="D40" s="33">
        <f t="shared" si="2"/>
        <v>63.653735035537899</v>
      </c>
      <c r="E40" s="29">
        <f t="shared" si="3"/>
        <v>153469.15517068189</v>
      </c>
      <c r="F40" s="29"/>
      <c r="G40" s="29"/>
      <c r="H40" s="34">
        <f t="shared" si="4"/>
        <v>255781.92528446982</v>
      </c>
      <c r="I40" s="30"/>
      <c r="J40" s="30"/>
      <c r="K40" s="111"/>
      <c r="L40" s="19"/>
      <c r="M40" s="7"/>
      <c r="N40" s="7"/>
    </row>
    <row r="41" spans="2:14" ht="15" hidden="1" customHeight="1" x14ac:dyDescent="0.2">
      <c r="B41" s="31"/>
      <c r="C41" s="32">
        <f t="shared" si="1"/>
        <v>639.45481321117461</v>
      </c>
      <c r="D41" s="33">
        <f t="shared" si="2"/>
        <v>63.945481321117455</v>
      </c>
      <c r="E41" s="29">
        <f t="shared" si="3"/>
        <v>154172.55546521419</v>
      </c>
      <c r="F41" s="29"/>
      <c r="G41" s="29"/>
      <c r="H41" s="34">
        <f t="shared" si="4"/>
        <v>256954.25910869031</v>
      </c>
      <c r="I41" s="30"/>
      <c r="J41" s="30"/>
      <c r="K41" s="111"/>
      <c r="L41" s="19"/>
      <c r="M41" s="7"/>
      <c r="N41" s="7"/>
    </row>
    <row r="42" spans="2:14" ht="15" hidden="1" customHeight="1" x14ac:dyDescent="0.2">
      <c r="B42" s="31"/>
      <c r="C42" s="32">
        <f t="shared" si="1"/>
        <v>642.38564777172576</v>
      </c>
      <c r="D42" s="33">
        <f t="shared" si="2"/>
        <v>64.238564777172584</v>
      </c>
      <c r="E42" s="29">
        <f t="shared" si="3"/>
        <v>154879.17967776308</v>
      </c>
      <c r="F42" s="29"/>
      <c r="G42" s="29"/>
      <c r="H42" s="34">
        <f t="shared" si="4"/>
        <v>258131.96612960513</v>
      </c>
      <c r="I42" s="30"/>
      <c r="J42" s="30"/>
      <c r="K42" s="111"/>
      <c r="L42" s="19"/>
      <c r="M42" s="7"/>
      <c r="N42" s="7"/>
    </row>
    <row r="43" spans="2:14" ht="15" hidden="1" customHeight="1" x14ac:dyDescent="0.2">
      <c r="B43" s="31"/>
      <c r="C43" s="32">
        <f t="shared" si="1"/>
        <v>645.32991532401286</v>
      </c>
      <c r="D43" s="33">
        <f t="shared" si="2"/>
        <v>64.532991532401283</v>
      </c>
      <c r="E43" s="29">
        <f t="shared" si="3"/>
        <v>155589.04258461948</v>
      </c>
      <c r="F43" s="29"/>
      <c r="G43" s="29"/>
      <c r="H43" s="34">
        <f t="shared" si="4"/>
        <v>259315.07097436584</v>
      </c>
      <c r="I43" s="30"/>
      <c r="J43" s="30"/>
      <c r="K43" s="111"/>
      <c r="L43" s="19"/>
      <c r="M43" s="7"/>
      <c r="N43" s="7"/>
    </row>
    <row r="44" spans="2:14" ht="15" hidden="1" customHeight="1" x14ac:dyDescent="0.2">
      <c r="B44" s="31"/>
      <c r="C44" s="32">
        <f t="shared" si="1"/>
        <v>648.28767743591459</v>
      </c>
      <c r="D44" s="33">
        <f t="shared" si="2"/>
        <v>64.828767743591456</v>
      </c>
      <c r="E44" s="29">
        <f t="shared" si="3"/>
        <v>156302.15902979899</v>
      </c>
      <c r="F44" s="29"/>
      <c r="G44" s="29"/>
      <c r="H44" s="34">
        <f t="shared" si="4"/>
        <v>260503.59838299835</v>
      </c>
      <c r="I44" s="30"/>
      <c r="J44" s="30"/>
      <c r="K44" s="111"/>
      <c r="L44" s="19"/>
      <c r="M44" s="7"/>
      <c r="N44" s="7"/>
    </row>
    <row r="45" spans="2:14" ht="15" hidden="1" customHeight="1" x14ac:dyDescent="0.2">
      <c r="B45" s="31"/>
      <c r="C45" s="32">
        <f t="shared" si="1"/>
        <v>651.25899595749581</v>
      </c>
      <c r="D45" s="33">
        <f t="shared" si="2"/>
        <v>65.125899595749573</v>
      </c>
      <c r="E45" s="29">
        <f t="shared" si="3"/>
        <v>157018.54392535225</v>
      </c>
      <c r="F45" s="29"/>
      <c r="G45" s="29"/>
      <c r="H45" s="34">
        <f t="shared" si="4"/>
        <v>261697.57320892042</v>
      </c>
      <c r="I45" s="30"/>
      <c r="J45" s="30"/>
      <c r="K45" s="111"/>
      <c r="L45" s="19"/>
      <c r="M45" s="7"/>
      <c r="N45" s="7"/>
    </row>
    <row r="46" spans="2:14" ht="15" hidden="1" customHeight="1" x14ac:dyDescent="0.2">
      <c r="B46" s="31"/>
      <c r="C46" s="32">
        <f t="shared" si="1"/>
        <v>654.24393302230112</v>
      </c>
      <c r="D46" s="33">
        <f t="shared" si="2"/>
        <v>65.424393302230101</v>
      </c>
      <c r="E46" s="29">
        <f t="shared" si="3"/>
        <v>157738.21225167677</v>
      </c>
      <c r="F46" s="73">
        <f>C47+D47+L$14+E46</f>
        <v>158461.17905783028</v>
      </c>
      <c r="G46" s="29"/>
      <c r="H46" s="34">
        <f t="shared" si="4"/>
        <v>262897.0204194613</v>
      </c>
      <c r="I46" s="30"/>
      <c r="J46" s="30"/>
      <c r="K46" s="111"/>
      <c r="L46" s="19"/>
      <c r="M46" s="7"/>
      <c r="N46" s="7"/>
    </row>
    <row r="47" spans="2:14" ht="15" hidden="1" customHeight="1" thickBot="1" x14ac:dyDescent="0.25">
      <c r="B47" s="31"/>
      <c r="C47" s="32">
        <f t="shared" si="1"/>
        <v>657.24255104865324</v>
      </c>
      <c r="D47" s="33">
        <f t="shared" si="2"/>
        <v>65.724255104865321</v>
      </c>
      <c r="E47" s="29">
        <f>C47+D47+L$14+E46-L48</f>
        <v>158461.17905783028</v>
      </c>
      <c r="F47" s="29"/>
      <c r="G47" s="29"/>
      <c r="H47" s="34">
        <f>(H46*D$29)/12+H46+L48</f>
        <v>264101.96509638382</v>
      </c>
      <c r="I47" s="30"/>
      <c r="J47" s="30"/>
      <c r="K47" s="20"/>
      <c r="L47" s="19"/>
      <c r="M47" s="7"/>
      <c r="N47" s="7"/>
    </row>
    <row r="48" spans="2:14" ht="15" customHeight="1" thickBot="1" x14ac:dyDescent="0.25">
      <c r="B48" s="35">
        <v>1</v>
      </c>
      <c r="C48" s="36">
        <f>C36+C37+C38+C39+C40+C41+C42+C43+C44+C45+C46+C47</f>
        <v>7691.9809616639122</v>
      </c>
      <c r="D48" s="37">
        <f>D36+D38+D37+D39+D40+D41+D42+D43+D44+D45+D46+D47</f>
        <v>769.19809616639111</v>
      </c>
      <c r="E48" s="38">
        <f>E47</f>
        <v>158461.17905783028</v>
      </c>
      <c r="F48" s="38">
        <f>(L12*L17)+L12</f>
        <v>520000</v>
      </c>
      <c r="G48" s="38">
        <f>F48-E48</f>
        <v>361538.82094216975</v>
      </c>
      <c r="H48" s="38">
        <f>H47</f>
        <v>264101.96509638382</v>
      </c>
      <c r="I48" s="106" t="s">
        <v>16</v>
      </c>
      <c r="J48" s="107"/>
      <c r="K48" s="22">
        <v>0</v>
      </c>
      <c r="L48" s="22"/>
      <c r="M48" s="7"/>
      <c r="N48" s="7"/>
    </row>
    <row r="49" spans="2:14" ht="15" hidden="1" customHeight="1" x14ac:dyDescent="0.2">
      <c r="B49" s="35"/>
      <c r="C49" s="36">
        <f t="shared" ref="C49:C60" si="5">(E48+L$14)*(D$27)/12</f>
        <v>660.25491274095953</v>
      </c>
      <c r="D49" s="37">
        <f t="shared" ref="D49:D60" si="6">(E48+L$14)*(D$28)/12</f>
        <v>66.025491274095955</v>
      </c>
      <c r="E49" s="38">
        <f>C49+D49+L$14+E48+K61</f>
        <v>159187.45946184534</v>
      </c>
      <c r="F49" s="38"/>
      <c r="G49" s="38"/>
      <c r="H49" s="38">
        <f>(H48-K61)*D$29/12+(H48-K61)</f>
        <v>265312.43243640894</v>
      </c>
      <c r="I49" s="106"/>
      <c r="J49" s="107"/>
      <c r="K49" s="108"/>
      <c r="L49" s="23"/>
      <c r="M49" s="7"/>
      <c r="N49" s="7"/>
    </row>
    <row r="50" spans="2:14" ht="15" hidden="1" customHeight="1" x14ac:dyDescent="0.2">
      <c r="B50" s="35"/>
      <c r="C50" s="36">
        <f t="shared" si="5"/>
        <v>663.28108109102232</v>
      </c>
      <c r="D50" s="37">
        <f t="shared" si="6"/>
        <v>66.328108109102232</v>
      </c>
      <c r="E50" s="38">
        <f t="shared" ref="E50:E59" si="7">C50+D50+L$14+E49</f>
        <v>159917.06865104547</v>
      </c>
      <c r="F50" s="38"/>
      <c r="G50" s="38"/>
      <c r="H50" s="38">
        <f t="shared" si="4"/>
        <v>266528.4477517425</v>
      </c>
      <c r="I50" s="106"/>
      <c r="J50" s="107"/>
      <c r="K50" s="108"/>
      <c r="L50" s="23"/>
      <c r="M50" s="7"/>
      <c r="N50" s="7"/>
    </row>
    <row r="51" spans="2:14" ht="15" hidden="1" customHeight="1" x14ac:dyDescent="0.2">
      <c r="B51" s="35"/>
      <c r="C51" s="36">
        <f t="shared" si="5"/>
        <v>666.32111937935622</v>
      </c>
      <c r="D51" s="37">
        <f t="shared" si="6"/>
        <v>66.632111937935619</v>
      </c>
      <c r="E51" s="38">
        <f t="shared" si="7"/>
        <v>160650.02188236275</v>
      </c>
      <c r="F51" s="38"/>
      <c r="G51" s="38"/>
      <c r="H51" s="38">
        <f t="shared" si="4"/>
        <v>267750.03647060465</v>
      </c>
      <c r="I51" s="106"/>
      <c r="J51" s="107"/>
      <c r="K51" s="108"/>
      <c r="L51" s="23"/>
      <c r="M51" s="7"/>
      <c r="N51" s="7"/>
    </row>
    <row r="52" spans="2:14" ht="15" hidden="1" customHeight="1" x14ac:dyDescent="0.2">
      <c r="B52" s="35"/>
      <c r="C52" s="36">
        <f t="shared" si="5"/>
        <v>669.37509117651155</v>
      </c>
      <c r="D52" s="37">
        <f t="shared" si="6"/>
        <v>66.937509117651146</v>
      </c>
      <c r="E52" s="38">
        <f t="shared" si="7"/>
        <v>161386.33448265691</v>
      </c>
      <c r="F52" s="38"/>
      <c r="G52" s="38"/>
      <c r="H52" s="38">
        <f t="shared" si="4"/>
        <v>268977.22413776157</v>
      </c>
      <c r="I52" s="106"/>
      <c r="J52" s="107"/>
      <c r="K52" s="108"/>
      <c r="L52" s="23"/>
      <c r="M52" s="7"/>
      <c r="N52" s="7"/>
    </row>
    <row r="53" spans="2:14" ht="15" hidden="1" customHeight="1" x14ac:dyDescent="0.2">
      <c r="B53" s="35"/>
      <c r="C53" s="36">
        <f t="shared" si="5"/>
        <v>672.44306034440376</v>
      </c>
      <c r="D53" s="37">
        <f t="shared" si="6"/>
        <v>67.244306034440385</v>
      </c>
      <c r="E53" s="38">
        <f t="shared" si="7"/>
        <v>162126.02184903575</v>
      </c>
      <c r="F53" s="38"/>
      <c r="G53" s="38"/>
      <c r="H53" s="38">
        <f t="shared" si="4"/>
        <v>270210.03641505964</v>
      </c>
      <c r="I53" s="106"/>
      <c r="J53" s="107"/>
      <c r="K53" s="108"/>
      <c r="L53" s="23"/>
      <c r="M53" s="7"/>
      <c r="N53" s="7"/>
    </row>
    <row r="54" spans="2:14" ht="15" hidden="1" customHeight="1" x14ac:dyDescent="0.2">
      <c r="B54" s="35"/>
      <c r="C54" s="36">
        <f t="shared" si="5"/>
        <v>675.52509103764896</v>
      </c>
      <c r="D54" s="37">
        <f t="shared" si="6"/>
        <v>67.552509103764905</v>
      </c>
      <c r="E54" s="38">
        <f t="shared" si="7"/>
        <v>162869.09944917716</v>
      </c>
      <c r="F54" s="38"/>
      <c r="G54" s="38"/>
      <c r="H54" s="38">
        <f t="shared" si="4"/>
        <v>271448.49908196199</v>
      </c>
      <c r="I54" s="106"/>
      <c r="J54" s="107"/>
      <c r="K54" s="108"/>
      <c r="L54" s="23"/>
      <c r="M54" s="7"/>
      <c r="N54" s="7"/>
    </row>
    <row r="55" spans="2:14" ht="15" hidden="1" customHeight="1" x14ac:dyDescent="0.2">
      <c r="B55" s="35"/>
      <c r="C55" s="36">
        <f t="shared" si="5"/>
        <v>678.62124770490482</v>
      </c>
      <c r="D55" s="37">
        <f t="shared" si="6"/>
        <v>67.862124770490482</v>
      </c>
      <c r="E55" s="38">
        <f t="shared" si="7"/>
        <v>163615.58282165256</v>
      </c>
      <c r="F55" s="38"/>
      <c r="G55" s="38"/>
      <c r="H55" s="38">
        <f t="shared" si="4"/>
        <v>272692.63803608762</v>
      </c>
      <c r="I55" s="106"/>
      <c r="J55" s="107"/>
      <c r="K55" s="108"/>
      <c r="L55" s="23"/>
      <c r="M55" s="7"/>
      <c r="N55" s="7"/>
    </row>
    <row r="56" spans="2:14" ht="15" hidden="1" customHeight="1" x14ac:dyDescent="0.2">
      <c r="B56" s="35"/>
      <c r="C56" s="36">
        <f t="shared" si="5"/>
        <v>681.731595090219</v>
      </c>
      <c r="D56" s="37">
        <f t="shared" si="6"/>
        <v>68.1731595090219</v>
      </c>
      <c r="E56" s="38">
        <f t="shared" si="7"/>
        <v>164365.48757625179</v>
      </c>
      <c r="F56" s="38"/>
      <c r="G56" s="38"/>
      <c r="H56" s="38">
        <f t="shared" si="4"/>
        <v>273942.47929375304</v>
      </c>
      <c r="I56" s="106"/>
      <c r="J56" s="107"/>
      <c r="K56" s="108"/>
      <c r="L56" s="23"/>
      <c r="M56" s="7"/>
      <c r="N56" s="7"/>
    </row>
    <row r="57" spans="2:14" ht="15" hidden="1" customHeight="1" x14ac:dyDescent="0.2">
      <c r="B57" s="38"/>
      <c r="C57" s="36">
        <f t="shared" si="5"/>
        <v>684.85619823438253</v>
      </c>
      <c r="D57" s="37">
        <f t="shared" si="6"/>
        <v>68.485619823438256</v>
      </c>
      <c r="E57" s="38">
        <f t="shared" si="7"/>
        <v>165118.82939430961</v>
      </c>
      <c r="F57" s="38"/>
      <c r="G57" s="38"/>
      <c r="H57" s="38">
        <f t="shared" si="4"/>
        <v>275198.04899051605</v>
      </c>
      <c r="I57" s="106"/>
      <c r="J57" s="107"/>
      <c r="K57" s="24"/>
      <c r="L57" s="23"/>
      <c r="M57" s="7"/>
      <c r="N57" s="7"/>
    </row>
    <row r="58" spans="2:14" ht="15" hidden="1" customHeight="1" x14ac:dyDescent="0.2">
      <c r="B58" s="35"/>
      <c r="C58" s="36">
        <f t="shared" si="5"/>
        <v>687.99512247629002</v>
      </c>
      <c r="D58" s="37">
        <f t="shared" si="6"/>
        <v>68.799512247629011</v>
      </c>
      <c r="E58" s="38">
        <f t="shared" si="7"/>
        <v>165875.62402903353</v>
      </c>
      <c r="F58" s="38"/>
      <c r="G58" s="38"/>
      <c r="H58" s="38">
        <f t="shared" si="4"/>
        <v>276459.3733817226</v>
      </c>
      <c r="I58" s="106"/>
      <c r="J58" s="107"/>
      <c r="K58" s="24"/>
      <c r="L58" s="23"/>
      <c r="M58" s="7"/>
      <c r="N58" s="7"/>
    </row>
    <row r="59" spans="2:14" ht="15" hidden="1" customHeight="1" x14ac:dyDescent="0.2">
      <c r="B59" s="35"/>
      <c r="C59" s="36">
        <f t="shared" si="5"/>
        <v>691.14843345430643</v>
      </c>
      <c r="D59" s="37">
        <f t="shared" si="6"/>
        <v>69.114843345430629</v>
      </c>
      <c r="E59" s="38">
        <f t="shared" si="7"/>
        <v>166635.88730583325</v>
      </c>
      <c r="F59" s="74">
        <f>C60+D60+L$14+E59</f>
        <v>167399.63512265164</v>
      </c>
      <c r="G59" s="38"/>
      <c r="H59" s="38">
        <f t="shared" si="4"/>
        <v>277726.47884305549</v>
      </c>
      <c r="I59" s="106"/>
      <c r="J59" s="107"/>
      <c r="K59" s="24"/>
      <c r="L59" s="23"/>
      <c r="M59" s="7"/>
      <c r="N59" s="7"/>
    </row>
    <row r="60" spans="2:14" ht="15" hidden="1" customHeight="1" thickBot="1" x14ac:dyDescent="0.25">
      <c r="B60" s="35"/>
      <c r="C60" s="36">
        <f t="shared" si="5"/>
        <v>694.31619710763869</v>
      </c>
      <c r="D60" s="37">
        <f t="shared" si="6"/>
        <v>69.431619710763854</v>
      </c>
      <c r="E60" s="38">
        <f>C60+D60+L$14+E59-L61</f>
        <v>167399.63512265164</v>
      </c>
      <c r="F60" s="38"/>
      <c r="G60" s="38"/>
      <c r="H60" s="38">
        <f>(H59*D$29)/12+H59+L61</f>
        <v>278999.39187108615</v>
      </c>
      <c r="I60" s="106"/>
      <c r="J60" s="107"/>
      <c r="K60" s="24"/>
      <c r="L60" s="23"/>
      <c r="M60" s="7"/>
      <c r="N60" s="7"/>
    </row>
    <row r="61" spans="2:14" ht="15" customHeight="1" thickBot="1" x14ac:dyDescent="0.25">
      <c r="B61" s="35">
        <v>2</v>
      </c>
      <c r="C61" s="36">
        <f>C49+C50+C51+C52+C53+C54+C55+C56+C57+C58+C59+C60</f>
        <v>8125.8691498376447</v>
      </c>
      <c r="D61" s="37">
        <f>D49+D50+D51+D52+D53+D54+D55+D56+D57+D58+D59+D60</f>
        <v>812.58691498376425</v>
      </c>
      <c r="E61" s="38">
        <f>E60</f>
        <v>167399.63512265164</v>
      </c>
      <c r="F61" s="38">
        <f>(F48*L17)+F48</f>
        <v>540800</v>
      </c>
      <c r="G61" s="38">
        <f>F61-E61</f>
        <v>373400.36487734836</v>
      </c>
      <c r="H61" s="38">
        <f>H60</f>
        <v>278999.39187108615</v>
      </c>
      <c r="I61" s="106" t="s">
        <v>17</v>
      </c>
      <c r="J61" s="107"/>
      <c r="K61" s="22">
        <v>0</v>
      </c>
      <c r="L61" s="22"/>
      <c r="M61" s="7"/>
      <c r="N61" s="7"/>
    </row>
    <row r="62" spans="2:14" ht="15" hidden="1" customHeight="1" x14ac:dyDescent="0.2">
      <c r="B62" s="35"/>
      <c r="C62" s="36">
        <f t="shared" ref="C62:C73" si="8">(E61+L$14)*(E$27)/12</f>
        <v>697.49847967771518</v>
      </c>
      <c r="D62" s="37">
        <f t="shared" ref="D62:D73" si="9">(E61+L$14)*(E$28)/12</f>
        <v>69.749847967771515</v>
      </c>
      <c r="E62" s="38">
        <f>C62+D62+L$14+E61+K74</f>
        <v>168166.88345029711</v>
      </c>
      <c r="F62" s="38"/>
      <c r="G62" s="38"/>
      <c r="H62" s="38">
        <f>(H61-K74)*D$29/12+(H61-K74)</f>
        <v>280278.1390838286</v>
      </c>
      <c r="I62" s="106"/>
      <c r="J62" s="107"/>
      <c r="K62" s="24"/>
      <c r="L62" s="23"/>
      <c r="M62" s="7"/>
      <c r="N62" s="7"/>
    </row>
    <row r="63" spans="2:14" ht="15" hidden="1" customHeight="1" x14ac:dyDescent="0.2">
      <c r="B63" s="35"/>
      <c r="C63" s="36">
        <f t="shared" si="8"/>
        <v>700.69534770957137</v>
      </c>
      <c r="D63" s="37">
        <f t="shared" si="9"/>
        <v>70.069534770957134</v>
      </c>
      <c r="E63" s="38">
        <f t="shared" ref="E63:E72" si="10">C63+D63+L$14+E62</f>
        <v>168937.64833277764</v>
      </c>
      <c r="F63" s="38"/>
      <c r="G63" s="38"/>
      <c r="H63" s="38">
        <f t="shared" ref="H63:H85" si="11">(H62*E$29)/12+H62</f>
        <v>281562.74722129613</v>
      </c>
      <c r="I63" s="106"/>
      <c r="J63" s="107"/>
      <c r="K63" s="24"/>
      <c r="L63" s="23"/>
      <c r="M63" s="7"/>
      <c r="N63" s="7"/>
    </row>
    <row r="64" spans="2:14" ht="15" hidden="1" customHeight="1" x14ac:dyDescent="0.2">
      <c r="B64" s="35"/>
      <c r="C64" s="36">
        <f t="shared" si="8"/>
        <v>703.90686805324015</v>
      </c>
      <c r="D64" s="37">
        <f t="shared" si="9"/>
        <v>70.390686805324023</v>
      </c>
      <c r="E64" s="38">
        <f t="shared" si="10"/>
        <v>169711.94588763619</v>
      </c>
      <c r="F64" s="38"/>
      <c r="G64" s="38"/>
      <c r="H64" s="38">
        <f t="shared" si="11"/>
        <v>282853.24314606038</v>
      </c>
      <c r="I64" s="106"/>
      <c r="J64" s="107"/>
      <c r="K64" s="24"/>
      <c r="L64" s="23"/>
      <c r="M64" s="7"/>
      <c r="N64" s="7"/>
    </row>
    <row r="65" spans="2:14" ht="15" hidden="1" customHeight="1" x14ac:dyDescent="0.2">
      <c r="B65" s="35"/>
      <c r="C65" s="36">
        <f t="shared" si="8"/>
        <v>707.13310786515092</v>
      </c>
      <c r="D65" s="37">
        <f t="shared" si="9"/>
        <v>70.713310786515081</v>
      </c>
      <c r="E65" s="38">
        <f t="shared" si="10"/>
        <v>170489.79230628785</v>
      </c>
      <c r="F65" s="38"/>
      <c r="G65" s="38"/>
      <c r="H65" s="38">
        <f t="shared" si="11"/>
        <v>284149.65384381317</v>
      </c>
      <c r="I65" s="106"/>
      <c r="J65" s="107"/>
      <c r="K65" s="24"/>
      <c r="L65" s="23"/>
      <c r="M65" s="7"/>
      <c r="N65" s="7"/>
    </row>
    <row r="66" spans="2:14" ht="15" hidden="1" customHeight="1" x14ac:dyDescent="0.2">
      <c r="B66" s="35"/>
      <c r="C66" s="36">
        <f t="shared" si="8"/>
        <v>710.37413460953269</v>
      </c>
      <c r="D66" s="37">
        <f t="shared" si="9"/>
        <v>71.037413460953275</v>
      </c>
      <c r="E66" s="38">
        <f t="shared" si="10"/>
        <v>171271.20385435835</v>
      </c>
      <c r="F66" s="38"/>
      <c r="G66" s="38"/>
      <c r="H66" s="38">
        <f t="shared" si="11"/>
        <v>285452.00642393064</v>
      </c>
      <c r="I66" s="106"/>
      <c r="J66" s="107"/>
      <c r="K66" s="24"/>
      <c r="L66" s="23"/>
      <c r="M66" s="7"/>
      <c r="N66" s="7"/>
    </row>
    <row r="67" spans="2:14" ht="15" hidden="1" customHeight="1" x14ac:dyDescent="0.2">
      <c r="B67" s="35"/>
      <c r="C67" s="36">
        <f t="shared" si="8"/>
        <v>713.63001605982652</v>
      </c>
      <c r="D67" s="37">
        <f t="shared" si="9"/>
        <v>71.363001605982646</v>
      </c>
      <c r="E67" s="38">
        <f t="shared" si="10"/>
        <v>172056.19687202416</v>
      </c>
      <c r="F67" s="38"/>
      <c r="G67" s="38"/>
      <c r="H67" s="38">
        <f t="shared" si="11"/>
        <v>286760.3281200403</v>
      </c>
      <c r="I67" s="106"/>
      <c r="J67" s="107"/>
      <c r="K67" s="24"/>
      <c r="L67" s="23"/>
      <c r="M67" s="7"/>
      <c r="N67" s="7"/>
    </row>
    <row r="68" spans="2:14" ht="15" hidden="1" customHeight="1" x14ac:dyDescent="0.2">
      <c r="B68" s="35"/>
      <c r="C68" s="36">
        <f t="shared" si="8"/>
        <v>716.90082030010069</v>
      </c>
      <c r="D68" s="37">
        <f t="shared" si="9"/>
        <v>71.690082030010061</v>
      </c>
      <c r="E68" s="38">
        <f t="shared" si="10"/>
        <v>172844.78777435428</v>
      </c>
      <c r="F68" s="38"/>
      <c r="G68" s="38"/>
      <c r="H68" s="38">
        <f t="shared" si="11"/>
        <v>288074.64629059046</v>
      </c>
      <c r="I68" s="106"/>
      <c r="J68" s="107"/>
      <c r="K68" s="24"/>
      <c r="L68" s="23"/>
      <c r="M68" s="7"/>
      <c r="N68" s="7"/>
    </row>
    <row r="69" spans="2:14" ht="15" hidden="1" customHeight="1" x14ac:dyDescent="0.2">
      <c r="B69" s="35"/>
      <c r="C69" s="36">
        <f t="shared" si="8"/>
        <v>720.18661572647625</v>
      </c>
      <c r="D69" s="37">
        <f t="shared" si="9"/>
        <v>72.018661572647616</v>
      </c>
      <c r="E69" s="38">
        <f t="shared" si="10"/>
        <v>173636.99305165341</v>
      </c>
      <c r="F69" s="38"/>
      <c r="G69" s="38"/>
      <c r="H69" s="38">
        <f t="shared" si="11"/>
        <v>289394.98841942236</v>
      </c>
      <c r="I69" s="106"/>
      <c r="J69" s="107"/>
      <c r="K69" s="24"/>
      <c r="L69" s="23"/>
      <c r="M69" s="7"/>
      <c r="N69" s="7"/>
    </row>
    <row r="70" spans="2:14" ht="15" hidden="1" customHeight="1" x14ac:dyDescent="0.2">
      <c r="B70" s="38"/>
      <c r="C70" s="36">
        <f t="shared" si="8"/>
        <v>723.4874710485559</v>
      </c>
      <c r="D70" s="37">
        <f t="shared" si="9"/>
        <v>72.34874710485559</v>
      </c>
      <c r="E70" s="38">
        <f t="shared" si="10"/>
        <v>174432.82926980683</v>
      </c>
      <c r="F70" s="38"/>
      <c r="G70" s="38"/>
      <c r="H70" s="38">
        <f t="shared" si="11"/>
        <v>290721.3821163447</v>
      </c>
      <c r="I70" s="106"/>
      <c r="J70" s="107"/>
      <c r="K70" s="24"/>
      <c r="L70" s="23"/>
      <c r="M70" s="7"/>
      <c r="N70" s="7"/>
    </row>
    <row r="71" spans="2:14" ht="15" hidden="1" customHeight="1" x14ac:dyDescent="0.2">
      <c r="B71" s="38"/>
      <c r="C71" s="36">
        <f t="shared" si="8"/>
        <v>726.80345529086173</v>
      </c>
      <c r="D71" s="37">
        <f t="shared" si="9"/>
        <v>72.680345529086182</v>
      </c>
      <c r="E71" s="38">
        <f t="shared" si="10"/>
        <v>175232.31307062678</v>
      </c>
      <c r="F71" s="38"/>
      <c r="G71" s="38"/>
      <c r="H71" s="38">
        <f t="shared" si="11"/>
        <v>292053.8551177113</v>
      </c>
      <c r="I71" s="106"/>
      <c r="J71" s="107"/>
      <c r="K71" s="24"/>
      <c r="L71" s="23"/>
      <c r="M71" s="7"/>
      <c r="N71" s="7"/>
    </row>
    <row r="72" spans="2:14" ht="15" hidden="1" customHeight="1" x14ac:dyDescent="0.2">
      <c r="B72" s="35"/>
      <c r="C72" s="36">
        <f t="shared" si="8"/>
        <v>730.13463779427832</v>
      </c>
      <c r="D72" s="37">
        <f t="shared" si="9"/>
        <v>73.013463779427823</v>
      </c>
      <c r="E72" s="38">
        <f t="shared" si="10"/>
        <v>176035.46117220048</v>
      </c>
      <c r="F72" s="74">
        <f>C73+D73+L$14+E72</f>
        <v>176842.29036923972</v>
      </c>
      <c r="G72" s="38"/>
      <c r="H72" s="38">
        <f t="shared" si="11"/>
        <v>293392.43528700079</v>
      </c>
      <c r="I72" s="106"/>
      <c r="J72" s="107"/>
      <c r="K72" s="24"/>
      <c r="L72" s="23"/>
      <c r="M72" s="7"/>
      <c r="N72" s="7"/>
    </row>
    <row r="73" spans="2:14" ht="15" hidden="1" customHeight="1" thickBot="1" x14ac:dyDescent="0.25">
      <c r="B73" s="35"/>
      <c r="C73" s="36">
        <f t="shared" si="8"/>
        <v>733.48108821750202</v>
      </c>
      <c r="D73" s="37">
        <f t="shared" si="9"/>
        <v>73.348108821750202</v>
      </c>
      <c r="E73" s="38">
        <f>C73+D73+L$14+E72-L74</f>
        <v>176842.29036923972</v>
      </c>
      <c r="F73" s="38"/>
      <c r="G73" s="38"/>
      <c r="H73" s="38">
        <f>(H72*E$29)/12+H72+L74</f>
        <v>294737.15061539953</v>
      </c>
      <c r="I73" s="106"/>
      <c r="J73" s="107"/>
      <c r="K73" s="24"/>
      <c r="L73" s="23"/>
      <c r="M73" s="7"/>
      <c r="N73" s="7"/>
    </row>
    <row r="74" spans="2:14" ht="15" customHeight="1" thickBot="1" x14ac:dyDescent="0.25">
      <c r="B74" s="35">
        <v>3</v>
      </c>
      <c r="C74" s="36">
        <f>C62+C63+C64+C65+C66+C67+C68+C69+C70+C71+C72+C73</f>
        <v>8584.2320423528108</v>
      </c>
      <c r="D74" s="37">
        <f>(E72*D$28)/12+D72+D71+D70+D69+D68+D67+D66+D65+D64+D63+D62</f>
        <v>858.4232042352811</v>
      </c>
      <c r="E74" s="38">
        <f>E73</f>
        <v>176842.29036923972</v>
      </c>
      <c r="F74" s="38">
        <f>(F61*L17)+F61</f>
        <v>562432</v>
      </c>
      <c r="G74" s="38">
        <f>F74-E74</f>
        <v>385589.70963076025</v>
      </c>
      <c r="H74" s="38">
        <f>H73</f>
        <v>294737.15061539953</v>
      </c>
      <c r="I74" s="106" t="s">
        <v>18</v>
      </c>
      <c r="J74" s="107"/>
      <c r="K74" s="22">
        <v>0</v>
      </c>
      <c r="L74" s="22"/>
      <c r="M74" s="7"/>
      <c r="N74" s="7"/>
    </row>
    <row r="75" spans="2:14" ht="15" hidden="1" customHeight="1" x14ac:dyDescent="0.2">
      <c r="B75" s="35"/>
      <c r="C75" s="36">
        <f t="shared" ref="C75:C86" si="12">(E74+L$14)*(E$27)/12</f>
        <v>736.8428765384989</v>
      </c>
      <c r="D75" s="37">
        <f t="shared" ref="D75:D86" si="13">(E74+L$14)*(E$28)/12</f>
        <v>73.684287653849893</v>
      </c>
      <c r="E75" s="38">
        <f>C75+D75+L$14+E74+K87</f>
        <v>177652.81753343207</v>
      </c>
      <c r="F75" s="38"/>
      <c r="G75" s="38"/>
      <c r="H75" s="38">
        <f>(H74-K87)*D$29/12+(H74-K87)</f>
        <v>296088.02922238677</v>
      </c>
      <c r="I75" s="106"/>
      <c r="J75" s="107"/>
      <c r="K75" s="24"/>
      <c r="L75" s="23"/>
      <c r="M75" s="7"/>
      <c r="N75" s="7"/>
    </row>
    <row r="76" spans="2:14" ht="15" hidden="1" customHeight="1" x14ac:dyDescent="0.2">
      <c r="B76" s="35"/>
      <c r="C76" s="36">
        <f t="shared" si="12"/>
        <v>740.22007305596696</v>
      </c>
      <c r="D76" s="37">
        <f t="shared" si="13"/>
        <v>74.022007305596688</v>
      </c>
      <c r="E76" s="38">
        <f t="shared" ref="E76:E85" si="14">C76+D76+L$14+E75</f>
        <v>178467.05961379362</v>
      </c>
      <c r="F76" s="38"/>
      <c r="G76" s="38"/>
      <c r="H76" s="38">
        <f t="shared" si="11"/>
        <v>297445.09935632272</v>
      </c>
      <c r="I76" s="106"/>
      <c r="J76" s="107"/>
      <c r="K76" s="24"/>
      <c r="L76" s="23"/>
      <c r="M76" s="7"/>
      <c r="N76" s="7"/>
    </row>
    <row r="77" spans="2:14" ht="15" hidden="1" customHeight="1" x14ac:dyDescent="0.2">
      <c r="B77" s="35"/>
      <c r="C77" s="36">
        <f t="shared" si="12"/>
        <v>743.61274839080681</v>
      </c>
      <c r="D77" s="37">
        <f t="shared" si="13"/>
        <v>74.361274839080679</v>
      </c>
      <c r="E77" s="38">
        <f t="shared" si="14"/>
        <v>179285.0336370235</v>
      </c>
      <c r="F77" s="38"/>
      <c r="G77" s="38"/>
      <c r="H77" s="38">
        <f t="shared" si="11"/>
        <v>298808.38939503918</v>
      </c>
      <c r="I77" s="106"/>
      <c r="J77" s="107"/>
      <c r="K77" s="24"/>
      <c r="L77" s="23"/>
      <c r="M77" s="7"/>
      <c r="N77" s="7"/>
    </row>
    <row r="78" spans="2:14" ht="15" hidden="1" customHeight="1" x14ac:dyDescent="0.2">
      <c r="B78" s="35"/>
      <c r="C78" s="36">
        <f t="shared" si="12"/>
        <v>747.02097348759798</v>
      </c>
      <c r="D78" s="37">
        <f t="shared" si="13"/>
        <v>74.702097348759793</v>
      </c>
      <c r="E78" s="38">
        <f t="shared" si="14"/>
        <v>180106.75670785987</v>
      </c>
      <c r="F78" s="38"/>
      <c r="G78" s="38"/>
      <c r="H78" s="38">
        <f t="shared" si="11"/>
        <v>300177.92784643313</v>
      </c>
      <c r="I78" s="106"/>
      <c r="J78" s="107"/>
      <c r="K78" s="24"/>
      <c r="L78" s="23"/>
      <c r="M78" s="7"/>
      <c r="N78" s="7"/>
    </row>
    <row r="79" spans="2:14" ht="15" hidden="1" customHeight="1" x14ac:dyDescent="0.2">
      <c r="B79" s="35"/>
      <c r="C79" s="36">
        <f t="shared" si="12"/>
        <v>750.44481961608278</v>
      </c>
      <c r="D79" s="37">
        <f t="shared" si="13"/>
        <v>75.04448196160827</v>
      </c>
      <c r="E79" s="38">
        <f t="shared" si="14"/>
        <v>180932.24600943757</v>
      </c>
      <c r="F79" s="38"/>
      <c r="G79" s="38"/>
      <c r="H79" s="38">
        <f t="shared" si="11"/>
        <v>301553.74334906263</v>
      </c>
      <c r="I79" s="106"/>
      <c r="J79" s="107"/>
      <c r="K79" s="24"/>
      <c r="L79" s="23"/>
      <c r="M79" s="7"/>
      <c r="N79" s="7"/>
    </row>
    <row r="80" spans="2:14" ht="15" hidden="1" customHeight="1" x14ac:dyDescent="0.2">
      <c r="B80" s="35"/>
      <c r="C80" s="36">
        <f t="shared" si="12"/>
        <v>753.88435837265661</v>
      </c>
      <c r="D80" s="37">
        <f t="shared" si="13"/>
        <v>75.388435837265661</v>
      </c>
      <c r="E80" s="38">
        <f t="shared" si="14"/>
        <v>181761.51880364749</v>
      </c>
      <c r="F80" s="38"/>
      <c r="G80" s="38"/>
      <c r="H80" s="38">
        <f t="shared" si="11"/>
        <v>302935.86467274581</v>
      </c>
      <c r="I80" s="106"/>
      <c r="J80" s="107"/>
      <c r="K80" s="24"/>
      <c r="L80" s="23"/>
      <c r="M80" s="7"/>
      <c r="N80" s="7"/>
    </row>
    <row r="81" spans="2:14" ht="15" hidden="1" customHeight="1" x14ac:dyDescent="0.2">
      <c r="B81" s="35"/>
      <c r="C81" s="36">
        <f t="shared" si="12"/>
        <v>757.33966168186453</v>
      </c>
      <c r="D81" s="37">
        <f t="shared" si="13"/>
        <v>75.733966168186456</v>
      </c>
      <c r="E81" s="38">
        <f t="shared" si="14"/>
        <v>182594.59243149753</v>
      </c>
      <c r="F81" s="38"/>
      <c r="G81" s="38"/>
      <c r="H81" s="38">
        <f t="shared" si="11"/>
        <v>304324.32071916258</v>
      </c>
      <c r="I81" s="106"/>
      <c r="J81" s="107"/>
      <c r="K81" s="24"/>
      <c r="L81" s="23"/>
      <c r="M81" s="7"/>
      <c r="N81" s="7"/>
    </row>
    <row r="82" spans="2:14" ht="15" hidden="1" customHeight="1" x14ac:dyDescent="0.2">
      <c r="B82" s="35"/>
      <c r="C82" s="36">
        <f t="shared" si="12"/>
        <v>760.81080179790649</v>
      </c>
      <c r="D82" s="37">
        <f t="shared" si="13"/>
        <v>76.081080179790646</v>
      </c>
      <c r="E82" s="38">
        <f t="shared" si="14"/>
        <v>183431.48431347523</v>
      </c>
      <c r="F82" s="38"/>
      <c r="G82" s="38"/>
      <c r="H82" s="38">
        <f t="shared" si="11"/>
        <v>305719.14052245877</v>
      </c>
      <c r="I82" s="106"/>
      <c r="J82" s="107"/>
      <c r="K82" s="24"/>
      <c r="L82" s="23"/>
      <c r="M82" s="7"/>
      <c r="N82" s="7"/>
    </row>
    <row r="83" spans="2:14" ht="15" hidden="1" customHeight="1" x14ac:dyDescent="0.2">
      <c r="B83" s="38"/>
      <c r="C83" s="36">
        <f t="shared" si="12"/>
        <v>764.29785130614675</v>
      </c>
      <c r="D83" s="37">
        <f t="shared" si="13"/>
        <v>76.42978513061469</v>
      </c>
      <c r="E83" s="38">
        <f t="shared" si="14"/>
        <v>184272.21194991199</v>
      </c>
      <c r="F83" s="38"/>
      <c r="G83" s="38"/>
      <c r="H83" s="38">
        <f t="shared" si="11"/>
        <v>307120.35324985336</v>
      </c>
      <c r="I83" s="106"/>
      <c r="J83" s="107"/>
      <c r="K83" s="24"/>
      <c r="L83" s="23"/>
      <c r="M83" s="7"/>
      <c r="N83" s="7"/>
    </row>
    <row r="84" spans="2:14" ht="15" hidden="1" customHeight="1" x14ac:dyDescent="0.2">
      <c r="B84" s="35"/>
      <c r="C84" s="36">
        <f t="shared" si="12"/>
        <v>767.80088312463329</v>
      </c>
      <c r="D84" s="37">
        <f t="shared" si="13"/>
        <v>76.78008831246332</v>
      </c>
      <c r="E84" s="38">
        <f t="shared" si="14"/>
        <v>185116.79292134909</v>
      </c>
      <c r="F84" s="38"/>
      <c r="G84" s="38"/>
      <c r="H84" s="38">
        <f t="shared" si="11"/>
        <v>308527.98820224853</v>
      </c>
      <c r="I84" s="106"/>
      <c r="J84" s="107"/>
      <c r="K84" s="24"/>
      <c r="L84" s="23"/>
      <c r="M84" s="7"/>
      <c r="N84" s="7"/>
    </row>
    <row r="85" spans="2:14" ht="15" hidden="1" customHeight="1" x14ac:dyDescent="0.2">
      <c r="B85" s="35"/>
      <c r="C85" s="36">
        <f t="shared" si="12"/>
        <v>771.3199705056212</v>
      </c>
      <c r="D85" s="37">
        <f t="shared" si="13"/>
        <v>77.13199705056212</v>
      </c>
      <c r="E85" s="38">
        <f t="shared" si="14"/>
        <v>185965.24488890526</v>
      </c>
      <c r="F85" s="74">
        <f>C86+D86+L$14+E85</f>
        <v>186817.58559464608</v>
      </c>
      <c r="G85" s="38"/>
      <c r="H85" s="38">
        <f t="shared" si="11"/>
        <v>309942.07481484214</v>
      </c>
      <c r="I85" s="106"/>
      <c r="J85" s="107"/>
      <c r="K85" s="24"/>
      <c r="L85" s="23"/>
      <c r="M85" s="7"/>
      <c r="N85" s="7"/>
    </row>
    <row r="86" spans="2:14" ht="15" hidden="1" customHeight="1" thickBot="1" x14ac:dyDescent="0.25">
      <c r="B86" s="35"/>
      <c r="C86" s="36">
        <f t="shared" si="12"/>
        <v>774.85518703710522</v>
      </c>
      <c r="D86" s="37">
        <f t="shared" si="13"/>
        <v>77.485518703710525</v>
      </c>
      <c r="E86" s="38">
        <f>C86+D86+L$14+E85-L87</f>
        <v>186817.58559464608</v>
      </c>
      <c r="F86" s="38"/>
      <c r="G86" s="38"/>
      <c r="H86" s="38">
        <f>(H85*E$29)/12+H85+L87</f>
        <v>311362.64265774348</v>
      </c>
      <c r="I86" s="106"/>
      <c r="J86" s="107"/>
      <c r="K86" s="24"/>
      <c r="L86" s="23"/>
      <c r="M86" s="7"/>
      <c r="N86" s="7"/>
    </row>
    <row r="87" spans="2:14" ht="15" customHeight="1" thickBot="1" x14ac:dyDescent="0.25">
      <c r="B87" s="35">
        <v>4</v>
      </c>
      <c r="C87" s="36">
        <f>C75+C76+C77+C78+C79+C80+C81+C82+C83+C84+C85+C86</f>
        <v>9068.4502049148869</v>
      </c>
      <c r="D87" s="37">
        <f>D75+D76+D77+D78+D79+D80+D81+D82+D83+D84+D85+D86</f>
        <v>906.84502049148887</v>
      </c>
      <c r="E87" s="38">
        <f>E86</f>
        <v>186817.58559464608</v>
      </c>
      <c r="F87" s="38">
        <f>(F74*L17)+F74</f>
        <v>584929.28000000003</v>
      </c>
      <c r="G87" s="38">
        <f>F87-E87</f>
        <v>398111.69440535398</v>
      </c>
      <c r="H87" s="38">
        <f>H86</f>
        <v>311362.64265774348</v>
      </c>
      <c r="I87" s="106" t="s">
        <v>19</v>
      </c>
      <c r="J87" s="107"/>
      <c r="K87" s="22">
        <v>0</v>
      </c>
      <c r="L87" s="22"/>
      <c r="M87" s="7"/>
      <c r="N87" s="7"/>
    </row>
    <row r="88" spans="2:14" ht="15" hidden="1" customHeight="1" x14ac:dyDescent="0.2">
      <c r="B88" s="35"/>
      <c r="C88" s="36">
        <f t="shared" ref="C88:C99" si="15">(E87+L$14)*(F$27)/12</f>
        <v>778.4066066443587</v>
      </c>
      <c r="D88" s="37">
        <f t="shared" ref="D88:D99" si="16">(E87+L$14)*(F$28)/12</f>
        <v>77.840660664435873</v>
      </c>
      <c r="E88" s="38">
        <f>C88+D88+L$14+E87+K100</f>
        <v>187673.83286195487</v>
      </c>
      <c r="F88" s="38"/>
      <c r="G88" s="38"/>
      <c r="H88" s="38">
        <f>(H87-K100)*D$29/12+(H87-K100)</f>
        <v>312789.72143659147</v>
      </c>
      <c r="I88" s="106"/>
      <c r="J88" s="107"/>
      <c r="K88" s="24"/>
      <c r="L88" s="23"/>
      <c r="M88" s="7"/>
      <c r="N88" s="7"/>
    </row>
    <row r="89" spans="2:14" ht="15" hidden="1" customHeight="1" x14ac:dyDescent="0.2">
      <c r="B89" s="35"/>
      <c r="C89" s="36">
        <f t="shared" si="15"/>
        <v>781.97430359147859</v>
      </c>
      <c r="D89" s="37">
        <f t="shared" si="16"/>
        <v>78.197430359147873</v>
      </c>
      <c r="E89" s="38">
        <f t="shared" ref="E89:E98" si="17">C89+D89+L$14+E88</f>
        <v>188534.00459590548</v>
      </c>
      <c r="F89" s="38"/>
      <c r="G89" s="38"/>
      <c r="H89" s="38">
        <f t="shared" ref="H89:H111" si="18">(H88*F$29)/12+H88</f>
        <v>314223.34099317587</v>
      </c>
      <c r="I89" s="106"/>
      <c r="J89" s="107"/>
      <c r="K89" s="24"/>
      <c r="L89" s="23"/>
      <c r="M89" s="7"/>
      <c r="N89" s="7"/>
    </row>
    <row r="90" spans="2:14" ht="15" hidden="1" customHeight="1" x14ac:dyDescent="0.2">
      <c r="B90" s="35"/>
      <c r="C90" s="36">
        <f t="shared" si="15"/>
        <v>785.55835248293954</v>
      </c>
      <c r="D90" s="37">
        <f t="shared" si="16"/>
        <v>78.555835248293945</v>
      </c>
      <c r="E90" s="38">
        <f t="shared" si="17"/>
        <v>189398.11878363672</v>
      </c>
      <c r="F90" s="38"/>
      <c r="G90" s="38"/>
      <c r="H90" s="38">
        <f t="shared" si="18"/>
        <v>315663.53130606125</v>
      </c>
      <c r="I90" s="106"/>
      <c r="J90" s="107"/>
      <c r="K90" s="24"/>
      <c r="L90" s="23"/>
      <c r="M90" s="7"/>
      <c r="N90" s="7"/>
    </row>
    <row r="91" spans="2:14" ht="15" hidden="1" customHeight="1" x14ac:dyDescent="0.2">
      <c r="B91" s="35"/>
      <c r="C91" s="36">
        <f t="shared" si="15"/>
        <v>789.15882826515292</v>
      </c>
      <c r="D91" s="37">
        <f t="shared" si="16"/>
        <v>78.915882826515301</v>
      </c>
      <c r="E91" s="38">
        <f t="shared" si="17"/>
        <v>190266.19349472839</v>
      </c>
      <c r="F91" s="38"/>
      <c r="G91" s="38"/>
      <c r="H91" s="38">
        <f t="shared" si="18"/>
        <v>317110.32249121403</v>
      </c>
      <c r="I91" s="106"/>
      <c r="J91" s="107"/>
      <c r="K91" s="24"/>
      <c r="L91" s="23"/>
      <c r="M91" s="7"/>
      <c r="N91" s="7"/>
    </row>
    <row r="92" spans="2:14" ht="15" hidden="1" customHeight="1" x14ac:dyDescent="0.2">
      <c r="B92" s="35"/>
      <c r="C92" s="36">
        <f t="shared" si="15"/>
        <v>792.77580622803498</v>
      </c>
      <c r="D92" s="37">
        <f t="shared" si="16"/>
        <v>79.277580622803498</v>
      </c>
      <c r="E92" s="38">
        <f t="shared" si="17"/>
        <v>191138.24688157922</v>
      </c>
      <c r="F92" s="38"/>
      <c r="G92" s="38"/>
      <c r="H92" s="38">
        <f t="shared" si="18"/>
        <v>318563.74480263208</v>
      </c>
      <c r="I92" s="106"/>
      <c r="J92" s="107"/>
      <c r="K92" s="24"/>
      <c r="L92" s="23"/>
      <c r="M92" s="7"/>
      <c r="N92" s="7"/>
    </row>
    <row r="93" spans="2:14" ht="15" hidden="1" customHeight="1" x14ac:dyDescent="0.2">
      <c r="B93" s="35"/>
      <c r="C93" s="36">
        <f t="shared" si="15"/>
        <v>796.40936200658007</v>
      </c>
      <c r="D93" s="37">
        <f t="shared" si="16"/>
        <v>79.640936200658004</v>
      </c>
      <c r="E93" s="38">
        <f t="shared" si="17"/>
        <v>192014.29717978646</v>
      </c>
      <c r="F93" s="38"/>
      <c r="G93" s="38"/>
      <c r="H93" s="38">
        <f t="shared" si="18"/>
        <v>320023.8286329775</v>
      </c>
      <c r="I93" s="106"/>
      <c r="J93" s="107"/>
      <c r="K93" s="24"/>
      <c r="L93" s="23"/>
      <c r="M93" s="7"/>
      <c r="N93" s="7"/>
    </row>
    <row r="94" spans="2:14" ht="15" hidden="1" customHeight="1" x14ac:dyDescent="0.2">
      <c r="B94" s="35"/>
      <c r="C94" s="36">
        <f t="shared" si="15"/>
        <v>800.05957158244371</v>
      </c>
      <c r="D94" s="37">
        <f t="shared" si="16"/>
        <v>80.005957158244357</v>
      </c>
      <c r="E94" s="38">
        <f t="shared" si="17"/>
        <v>192894.36270852716</v>
      </c>
      <c r="F94" s="38"/>
      <c r="G94" s="38"/>
      <c r="H94" s="38">
        <f t="shared" si="18"/>
        <v>321490.604514212</v>
      </c>
      <c r="I94" s="106"/>
      <c r="J94" s="107"/>
      <c r="K94" s="24"/>
      <c r="L94" s="23"/>
      <c r="M94" s="7"/>
      <c r="N94" s="7"/>
    </row>
    <row r="95" spans="2:14" ht="15" hidden="1" customHeight="1" x14ac:dyDescent="0.2">
      <c r="B95" s="35"/>
      <c r="C95" s="36">
        <f t="shared" si="15"/>
        <v>803.7265112855298</v>
      </c>
      <c r="D95" s="37">
        <f t="shared" si="16"/>
        <v>80.372651128552988</v>
      </c>
      <c r="E95" s="38">
        <f t="shared" si="17"/>
        <v>193778.46187094125</v>
      </c>
      <c r="F95" s="38"/>
      <c r="G95" s="38"/>
      <c r="H95" s="38">
        <f t="shared" si="18"/>
        <v>322964.10311823548</v>
      </c>
      <c r="I95" s="106"/>
      <c r="J95" s="107"/>
      <c r="K95" s="24"/>
      <c r="L95" s="23"/>
      <c r="M95" s="7"/>
      <c r="N95" s="7"/>
    </row>
    <row r="96" spans="2:14" ht="15" hidden="1" customHeight="1" x14ac:dyDescent="0.2">
      <c r="B96" s="38"/>
      <c r="C96" s="36">
        <f t="shared" si="15"/>
        <v>807.41025779558856</v>
      </c>
      <c r="D96" s="37">
        <f t="shared" si="16"/>
        <v>80.741025779558854</v>
      </c>
      <c r="E96" s="38">
        <f t="shared" si="17"/>
        <v>194666.61315451638</v>
      </c>
      <c r="F96" s="38"/>
      <c r="G96" s="38"/>
      <c r="H96" s="38">
        <f t="shared" si="18"/>
        <v>324444.35525752738</v>
      </c>
      <c r="I96" s="106"/>
      <c r="J96" s="107"/>
      <c r="K96" s="24"/>
      <c r="L96" s="23"/>
      <c r="M96" s="7"/>
      <c r="N96" s="7"/>
    </row>
    <row r="97" spans="2:14" ht="15" hidden="1" customHeight="1" x14ac:dyDescent="0.2">
      <c r="B97" s="35"/>
      <c r="C97" s="36">
        <f t="shared" si="15"/>
        <v>811.11088814381822</v>
      </c>
      <c r="D97" s="37">
        <f t="shared" si="16"/>
        <v>81.11108881438183</v>
      </c>
      <c r="E97" s="38">
        <f t="shared" si="17"/>
        <v>195558.83513147457</v>
      </c>
      <c r="F97" s="38"/>
      <c r="G97" s="38"/>
      <c r="H97" s="38">
        <f t="shared" si="18"/>
        <v>325931.39188579103</v>
      </c>
      <c r="I97" s="106"/>
      <c r="J97" s="107"/>
      <c r="K97" s="24"/>
      <c r="L97" s="23"/>
      <c r="M97" s="7"/>
      <c r="N97" s="7"/>
    </row>
    <row r="98" spans="2:14" ht="15" hidden="1" customHeight="1" x14ac:dyDescent="0.2">
      <c r="B98" s="35"/>
      <c r="C98" s="36">
        <f t="shared" si="15"/>
        <v>814.82847971447745</v>
      </c>
      <c r="D98" s="37">
        <f t="shared" si="16"/>
        <v>81.48284797144774</v>
      </c>
      <c r="E98" s="38">
        <f t="shared" si="17"/>
        <v>196455.14645916049</v>
      </c>
      <c r="F98" s="74">
        <f>C99+D99+L$14+E98</f>
        <v>197355.56588043165</v>
      </c>
      <c r="G98" s="38"/>
      <c r="H98" s="38">
        <f t="shared" si="18"/>
        <v>327425.24409860093</v>
      </c>
      <c r="I98" s="106"/>
      <c r="J98" s="107"/>
      <c r="K98" s="24"/>
      <c r="L98" s="23"/>
      <c r="M98" s="7"/>
      <c r="N98" s="7"/>
    </row>
    <row r="99" spans="2:14" ht="15" hidden="1" customHeight="1" thickBot="1" x14ac:dyDescent="0.25">
      <c r="B99" s="35"/>
      <c r="C99" s="36">
        <f t="shared" si="15"/>
        <v>818.56311024650211</v>
      </c>
      <c r="D99" s="37">
        <f t="shared" si="16"/>
        <v>81.856311024650196</v>
      </c>
      <c r="E99" s="38">
        <f>C99+D99+L$14+E98-L100</f>
        <v>197355.56588043165</v>
      </c>
      <c r="F99" s="38"/>
      <c r="G99" s="38"/>
      <c r="H99" s="38">
        <f>(H98*F$29)/12+H98+L100</f>
        <v>328925.94313405285</v>
      </c>
      <c r="I99" s="106"/>
      <c r="J99" s="107"/>
      <c r="K99" s="24"/>
      <c r="L99" s="23"/>
      <c r="M99" s="7"/>
      <c r="N99" s="7"/>
    </row>
    <row r="100" spans="2:14" ht="15" customHeight="1" thickBot="1" x14ac:dyDescent="0.25">
      <c r="B100" s="35">
        <v>5</v>
      </c>
      <c r="C100" s="36">
        <f>C88+C89+C90+C91+C92+C93+C94+C95+C96+C97+C98+C99</f>
        <v>9579.9820779869024</v>
      </c>
      <c r="D100" s="37">
        <f>D88+D89+D90+D91+D92+D93+D94+D95+D96+D97+D98+D99</f>
        <v>957.99820779869049</v>
      </c>
      <c r="E100" s="38">
        <f>E99</f>
        <v>197355.56588043165</v>
      </c>
      <c r="F100" s="38">
        <f>(F87*L17)+F87</f>
        <v>608326.45120000001</v>
      </c>
      <c r="G100" s="38">
        <f>F100-E100</f>
        <v>410970.88531956833</v>
      </c>
      <c r="H100" s="38">
        <f>H99</f>
        <v>328925.94313405285</v>
      </c>
      <c r="I100" s="106" t="s">
        <v>20</v>
      </c>
      <c r="J100" s="107"/>
      <c r="K100" s="22">
        <v>0</v>
      </c>
      <c r="L100" s="22"/>
      <c r="M100" s="7"/>
      <c r="N100" s="7"/>
    </row>
    <row r="101" spans="2:14" ht="15" hidden="1" customHeight="1" thickBot="1" x14ac:dyDescent="0.25">
      <c r="B101" s="35"/>
      <c r="C101" s="36">
        <f t="shared" ref="C101:C112" si="19">(E100+L$14)*(F$27)/12</f>
        <v>822.31485783513199</v>
      </c>
      <c r="D101" s="37">
        <f t="shared" ref="D101:D112" si="20">(E100+L$14)*(F$28)/12</f>
        <v>82.231485783513193</v>
      </c>
      <c r="E101" s="38">
        <f>C101+D101+L$14+E100+K113</f>
        <v>198260.1122240503</v>
      </c>
      <c r="F101" s="38"/>
      <c r="G101" s="38"/>
      <c r="H101" s="38">
        <f>(H100-K113)*D$29/12+(H100-K113)</f>
        <v>330433.52037341724</v>
      </c>
      <c r="I101" s="106"/>
      <c r="J101" s="107"/>
      <c r="K101" s="21"/>
      <c r="L101" s="23"/>
      <c r="M101" s="7"/>
      <c r="N101" s="7"/>
    </row>
    <row r="102" spans="2:14" ht="15" hidden="1" customHeight="1" thickBot="1" x14ac:dyDescent="0.25">
      <c r="B102" s="35"/>
      <c r="C102" s="36">
        <f t="shared" si="19"/>
        <v>826.08380093354299</v>
      </c>
      <c r="D102" s="37">
        <f t="shared" si="20"/>
        <v>82.608380093354299</v>
      </c>
      <c r="E102" s="38">
        <f t="shared" ref="E102:E111" si="21">C102+D102+L$14+E101</f>
        <v>199168.80440507719</v>
      </c>
      <c r="F102" s="38"/>
      <c r="G102" s="38"/>
      <c r="H102" s="38">
        <f t="shared" si="18"/>
        <v>331948.00734179543</v>
      </c>
      <c r="I102" s="106"/>
      <c r="J102" s="107"/>
      <c r="K102" s="21"/>
      <c r="L102" s="23"/>
      <c r="M102" s="7"/>
      <c r="N102" s="7"/>
    </row>
    <row r="103" spans="2:14" ht="15" hidden="1" customHeight="1" thickBot="1" x14ac:dyDescent="0.25">
      <c r="B103" s="35"/>
      <c r="C103" s="36">
        <f t="shared" si="19"/>
        <v>829.87001835448837</v>
      </c>
      <c r="D103" s="37">
        <f t="shared" si="20"/>
        <v>82.987001835448822</v>
      </c>
      <c r="E103" s="38">
        <f t="shared" si="21"/>
        <v>200081.66142526711</v>
      </c>
      <c r="F103" s="38"/>
      <c r="G103" s="38"/>
      <c r="H103" s="38">
        <f t="shared" si="18"/>
        <v>333469.43570877868</v>
      </c>
      <c r="I103" s="106"/>
      <c r="J103" s="107"/>
      <c r="K103" s="21"/>
      <c r="L103" s="23"/>
      <c r="M103" s="7"/>
      <c r="N103" s="7"/>
    </row>
    <row r="104" spans="2:14" ht="15" hidden="1" customHeight="1" thickBot="1" x14ac:dyDescent="0.25">
      <c r="B104" s="35"/>
      <c r="C104" s="36">
        <f t="shared" si="19"/>
        <v>833.6735892719463</v>
      </c>
      <c r="D104" s="37">
        <f t="shared" si="20"/>
        <v>83.36735892719463</v>
      </c>
      <c r="E104" s="38">
        <f t="shared" si="21"/>
        <v>200998.70237346625</v>
      </c>
      <c r="F104" s="38"/>
      <c r="G104" s="38"/>
      <c r="H104" s="38">
        <f t="shared" si="18"/>
        <v>334997.83728911058</v>
      </c>
      <c r="I104" s="106"/>
      <c r="J104" s="107"/>
      <c r="K104" s="21"/>
      <c r="L104" s="23"/>
      <c r="M104" s="7"/>
      <c r="N104" s="7"/>
    </row>
    <row r="105" spans="2:14" ht="15" hidden="1" customHeight="1" thickBot="1" x14ac:dyDescent="0.25">
      <c r="B105" s="35"/>
      <c r="C105" s="36">
        <f t="shared" si="19"/>
        <v>837.49459322277607</v>
      </c>
      <c r="D105" s="37">
        <f t="shared" si="20"/>
        <v>83.749459322277602</v>
      </c>
      <c r="E105" s="38">
        <f t="shared" si="21"/>
        <v>201919.9464260113</v>
      </c>
      <c r="F105" s="38"/>
      <c r="G105" s="38"/>
      <c r="H105" s="38">
        <f t="shared" si="18"/>
        <v>336533.24404335232</v>
      </c>
      <c r="I105" s="106"/>
      <c r="J105" s="107"/>
      <c r="K105" s="21"/>
      <c r="L105" s="23"/>
      <c r="M105" s="7"/>
      <c r="N105" s="7"/>
    </row>
    <row r="106" spans="2:14" ht="15" hidden="1" customHeight="1" thickBot="1" x14ac:dyDescent="0.25">
      <c r="B106" s="35"/>
      <c r="C106" s="36">
        <f t="shared" si="19"/>
        <v>841.33311010838042</v>
      </c>
      <c r="D106" s="37">
        <f t="shared" si="20"/>
        <v>84.133311010838042</v>
      </c>
      <c r="E106" s="38">
        <f t="shared" si="21"/>
        <v>202845.41284713053</v>
      </c>
      <c r="F106" s="38"/>
      <c r="G106" s="38"/>
      <c r="H106" s="38">
        <f t="shared" si="18"/>
        <v>338075.68807855103</v>
      </c>
      <c r="I106" s="106"/>
      <c r="J106" s="107"/>
      <c r="K106" s="21"/>
      <c r="L106" s="23"/>
      <c r="M106" s="7"/>
      <c r="N106" s="7"/>
    </row>
    <row r="107" spans="2:14" ht="15" hidden="1" customHeight="1" thickBot="1" x14ac:dyDescent="0.25">
      <c r="B107" s="35"/>
      <c r="C107" s="36">
        <f t="shared" si="19"/>
        <v>845.18922019637728</v>
      </c>
      <c r="D107" s="37">
        <f t="shared" si="20"/>
        <v>84.518922019637714</v>
      </c>
      <c r="E107" s="38">
        <f t="shared" si="21"/>
        <v>203775.12098934656</v>
      </c>
      <c r="F107" s="38"/>
      <c r="G107" s="38"/>
      <c r="H107" s="38">
        <f t="shared" si="18"/>
        <v>339625.20164891105</v>
      </c>
      <c r="I107" s="106"/>
      <c r="J107" s="107"/>
      <c r="K107" s="21"/>
      <c r="L107" s="23"/>
      <c r="M107" s="7"/>
      <c r="N107" s="7"/>
    </row>
    <row r="108" spans="2:14" ht="15" hidden="1" customHeight="1" thickBot="1" x14ac:dyDescent="0.25">
      <c r="B108" s="35"/>
      <c r="C108" s="36">
        <f t="shared" si="19"/>
        <v>849.06300412227745</v>
      </c>
      <c r="D108" s="37">
        <f t="shared" si="20"/>
        <v>84.906300412227736</v>
      </c>
      <c r="E108" s="38">
        <f t="shared" si="21"/>
        <v>204709.09029388108</v>
      </c>
      <c r="F108" s="38"/>
      <c r="G108" s="38"/>
      <c r="H108" s="38">
        <f t="shared" si="18"/>
        <v>341181.81715646858</v>
      </c>
      <c r="I108" s="106"/>
      <c r="J108" s="107"/>
      <c r="K108" s="21"/>
      <c r="L108" s="23"/>
      <c r="M108" s="7"/>
      <c r="N108" s="7"/>
    </row>
    <row r="109" spans="2:14" ht="15" hidden="1" customHeight="1" thickBot="1" x14ac:dyDescent="0.25">
      <c r="B109" s="38"/>
      <c r="C109" s="36">
        <f t="shared" si="19"/>
        <v>852.95454289117117</v>
      </c>
      <c r="D109" s="37">
        <f t="shared" si="20"/>
        <v>85.295454289117117</v>
      </c>
      <c r="E109" s="38">
        <f t="shared" si="21"/>
        <v>205647.34029106135</v>
      </c>
      <c r="F109" s="38"/>
      <c r="G109" s="38"/>
      <c r="H109" s="38">
        <f t="shared" si="18"/>
        <v>342745.56715176906</v>
      </c>
      <c r="I109" s="106"/>
      <c r="J109" s="107"/>
      <c r="K109" s="21"/>
      <c r="L109" s="23"/>
      <c r="M109" s="7"/>
      <c r="N109" s="7"/>
    </row>
    <row r="110" spans="2:14" ht="15" hidden="1" customHeight="1" thickBot="1" x14ac:dyDescent="0.25">
      <c r="B110" s="35"/>
      <c r="C110" s="36">
        <f t="shared" si="19"/>
        <v>856.86391787942239</v>
      </c>
      <c r="D110" s="37">
        <f t="shared" si="20"/>
        <v>85.686391787942227</v>
      </c>
      <c r="E110" s="38">
        <f t="shared" si="21"/>
        <v>206589.89060072872</v>
      </c>
      <c r="F110" s="38"/>
      <c r="G110" s="38"/>
      <c r="H110" s="38">
        <f t="shared" si="18"/>
        <v>344316.484334548</v>
      </c>
      <c r="I110" s="106"/>
      <c r="J110" s="107"/>
      <c r="K110" s="21"/>
      <c r="L110" s="23"/>
      <c r="M110" s="7"/>
      <c r="N110" s="7"/>
    </row>
    <row r="111" spans="2:14" ht="15" hidden="1" customHeight="1" thickBot="1" x14ac:dyDescent="0.25">
      <c r="B111" s="35"/>
      <c r="C111" s="36">
        <f t="shared" si="19"/>
        <v>860.79121083636971</v>
      </c>
      <c r="D111" s="37">
        <f t="shared" si="20"/>
        <v>86.079121083636963</v>
      </c>
      <c r="E111" s="38">
        <f t="shared" si="21"/>
        <v>207536.76093264873</v>
      </c>
      <c r="F111" s="74">
        <f>C112+D112+L$14+E111</f>
        <v>208487.97108692338</v>
      </c>
      <c r="G111" s="38"/>
      <c r="H111" s="38">
        <f t="shared" si="18"/>
        <v>345894.60155441466</v>
      </c>
      <c r="I111" s="106"/>
      <c r="J111" s="107"/>
      <c r="K111" s="21"/>
      <c r="L111" s="23"/>
      <c r="M111" s="7"/>
      <c r="N111" s="7"/>
    </row>
    <row r="112" spans="2:14" ht="15" hidden="1" customHeight="1" thickBot="1" x14ac:dyDescent="0.25">
      <c r="B112" s="35"/>
      <c r="C112" s="36">
        <f t="shared" si="19"/>
        <v>864.73650388603653</v>
      </c>
      <c r="D112" s="37">
        <f t="shared" si="20"/>
        <v>86.47365038860363</v>
      </c>
      <c r="E112" s="38">
        <f>C112+D112+L$14+E111-L113</f>
        <v>208487.97108692338</v>
      </c>
      <c r="F112" s="38"/>
      <c r="G112" s="38"/>
      <c r="H112" s="38">
        <f>(H111*F$29)/12+H111+L113</f>
        <v>347479.95181153907</v>
      </c>
      <c r="I112" s="106"/>
      <c r="J112" s="107"/>
      <c r="K112" s="21"/>
      <c r="L112" s="23"/>
      <c r="M112" s="7"/>
      <c r="N112" s="7"/>
    </row>
    <row r="113" spans="2:14" ht="15" customHeight="1" thickBot="1" x14ac:dyDescent="0.25">
      <c r="B113" s="35">
        <v>6</v>
      </c>
      <c r="C113" s="36">
        <f>C101+C102+C103+C104+C105+C106+C107+C108+C109+C110+C111+C112</f>
        <v>10120.36836953792</v>
      </c>
      <c r="D113" s="37">
        <f>D101+D102+D103+D104+D105+D106+D107+D108+D109+D110+D111+D112</f>
        <v>1012.0368369537921</v>
      </c>
      <c r="E113" s="38">
        <f>E112</f>
        <v>208487.97108692338</v>
      </c>
      <c r="F113" s="38">
        <f>(F100*L17)+F100</f>
        <v>632659.50924799999</v>
      </c>
      <c r="G113" s="38">
        <f>F113-E113</f>
        <v>424171.53816107661</v>
      </c>
      <c r="H113" s="38">
        <f>H112</f>
        <v>347479.95181153907</v>
      </c>
      <c r="I113" s="106" t="s">
        <v>21</v>
      </c>
      <c r="J113" s="107"/>
      <c r="K113" s="22">
        <v>0</v>
      </c>
      <c r="L113" s="22"/>
      <c r="M113" s="7"/>
      <c r="N113" s="7"/>
    </row>
    <row r="114" spans="2:14" ht="15" hidden="1" customHeight="1" thickBot="1" x14ac:dyDescent="0.25">
      <c r="B114" s="35"/>
      <c r="C114" s="36">
        <f t="shared" ref="C114:C125" si="22">(E113+L$14)*(G$27)/12</f>
        <v>868.69987952884742</v>
      </c>
      <c r="D114" s="37">
        <f t="shared" ref="D114:D125" si="23">(E113+L$14)*(G$28)/12</f>
        <v>86.869987952884742</v>
      </c>
      <c r="E114" s="38">
        <f>C114+D114+L$14+E113+K126</f>
        <v>209443.54095440512</v>
      </c>
      <c r="F114" s="38"/>
      <c r="G114" s="38"/>
      <c r="H114" s="38">
        <f>(H113-K126)*D$29/12+(H113-K126)</f>
        <v>349072.56825734198</v>
      </c>
      <c r="I114" s="106"/>
      <c r="J114" s="107"/>
      <c r="K114" s="21"/>
      <c r="L114" s="23"/>
      <c r="M114" s="7"/>
      <c r="N114" s="7"/>
    </row>
    <row r="115" spans="2:14" ht="15" hidden="1" customHeight="1" thickBot="1" x14ac:dyDescent="0.25">
      <c r="B115" s="35"/>
      <c r="C115" s="36">
        <f t="shared" si="22"/>
        <v>872.68142064335473</v>
      </c>
      <c r="D115" s="37">
        <f t="shared" si="23"/>
        <v>87.268142064335464</v>
      </c>
      <c r="E115" s="38">
        <f t="shared" ref="E115:E124" si="24">C115+D115+L$14+E114</f>
        <v>210403.4905171128</v>
      </c>
      <c r="F115" s="38"/>
      <c r="G115" s="38"/>
      <c r="H115" s="38">
        <f t="shared" ref="H115:H137" si="25">(H114*G$29)/12+H114</f>
        <v>350672.48419518815</v>
      </c>
      <c r="I115" s="106"/>
      <c r="J115" s="107"/>
      <c r="K115" s="21"/>
      <c r="L115" s="23"/>
      <c r="M115" s="7"/>
      <c r="N115" s="7"/>
    </row>
    <row r="116" spans="2:14" ht="15" hidden="1" customHeight="1" thickBot="1" x14ac:dyDescent="0.25">
      <c r="B116" s="35"/>
      <c r="C116" s="36">
        <f t="shared" si="22"/>
        <v>876.68121048797002</v>
      </c>
      <c r="D116" s="37">
        <f t="shared" si="23"/>
        <v>87.668121048797005</v>
      </c>
      <c r="E116" s="38">
        <f t="shared" si="24"/>
        <v>211367.83984864957</v>
      </c>
      <c r="F116" s="38"/>
      <c r="G116" s="38"/>
      <c r="H116" s="38">
        <f t="shared" si="25"/>
        <v>352279.73308108276</v>
      </c>
      <c r="I116" s="106"/>
      <c r="J116" s="107"/>
      <c r="K116" s="21"/>
      <c r="L116" s="23"/>
      <c r="M116" s="7"/>
      <c r="N116" s="7"/>
    </row>
    <row r="117" spans="2:14" ht="15" hidden="1" customHeight="1" thickBot="1" x14ac:dyDescent="0.25">
      <c r="B117" s="35"/>
      <c r="C117" s="36">
        <f t="shared" si="22"/>
        <v>880.69933270270667</v>
      </c>
      <c r="D117" s="37">
        <f t="shared" si="23"/>
        <v>88.069933270270653</v>
      </c>
      <c r="E117" s="38">
        <f t="shared" si="24"/>
        <v>212336.60911462255</v>
      </c>
      <c r="F117" s="38"/>
      <c r="G117" s="38"/>
      <c r="H117" s="38">
        <f t="shared" si="25"/>
        <v>353894.34852437105</v>
      </c>
      <c r="I117" s="106"/>
      <c r="J117" s="107"/>
      <c r="K117" s="21"/>
      <c r="L117" s="23"/>
      <c r="M117" s="7"/>
      <c r="N117" s="7"/>
    </row>
    <row r="118" spans="2:14" ht="15" hidden="1" customHeight="1" thickBot="1" x14ac:dyDescent="0.25">
      <c r="B118" s="35"/>
      <c r="C118" s="36">
        <f t="shared" si="22"/>
        <v>884.73587131092734</v>
      </c>
      <c r="D118" s="37">
        <f t="shared" si="23"/>
        <v>88.473587131092742</v>
      </c>
      <c r="E118" s="38">
        <f t="shared" si="24"/>
        <v>213309.81857306458</v>
      </c>
      <c r="F118" s="38"/>
      <c r="G118" s="38"/>
      <c r="H118" s="38">
        <f t="shared" si="25"/>
        <v>355516.36428844108</v>
      </c>
      <c r="I118" s="106"/>
      <c r="J118" s="107"/>
      <c r="K118" s="21"/>
      <c r="L118" s="23"/>
      <c r="M118" s="7"/>
      <c r="N118" s="7"/>
    </row>
    <row r="119" spans="2:14" ht="15" hidden="1" customHeight="1" thickBot="1" x14ac:dyDescent="0.25">
      <c r="B119" s="35"/>
      <c r="C119" s="36">
        <f t="shared" si="22"/>
        <v>888.79091072110248</v>
      </c>
      <c r="D119" s="37">
        <f t="shared" si="23"/>
        <v>88.879091072110256</v>
      </c>
      <c r="E119" s="38">
        <f t="shared" si="24"/>
        <v>214287.48857485779</v>
      </c>
      <c r="F119" s="38"/>
      <c r="G119" s="38"/>
      <c r="H119" s="38">
        <f t="shared" si="25"/>
        <v>357145.81429142976</v>
      </c>
      <c r="I119" s="106"/>
      <c r="J119" s="107"/>
      <c r="K119" s="21"/>
      <c r="L119" s="23"/>
      <c r="M119" s="7"/>
      <c r="N119" s="7"/>
    </row>
    <row r="120" spans="2:14" ht="15" hidden="1" customHeight="1" thickBot="1" x14ac:dyDescent="0.25">
      <c r="B120" s="35"/>
      <c r="C120" s="36">
        <f t="shared" si="22"/>
        <v>892.8645357285742</v>
      </c>
      <c r="D120" s="37">
        <f t="shared" si="23"/>
        <v>89.286453572857411</v>
      </c>
      <c r="E120" s="38">
        <f t="shared" si="24"/>
        <v>215269.63956415924</v>
      </c>
      <c r="F120" s="38"/>
      <c r="G120" s="38"/>
      <c r="H120" s="38">
        <f t="shared" si="25"/>
        <v>358782.73260693217</v>
      </c>
      <c r="I120" s="106"/>
      <c r="J120" s="107"/>
      <c r="K120" s="21"/>
      <c r="L120" s="23"/>
      <c r="M120" s="7"/>
      <c r="N120" s="7"/>
    </row>
    <row r="121" spans="2:14" ht="15" hidden="1" customHeight="1" thickBot="1" x14ac:dyDescent="0.25">
      <c r="B121" s="35"/>
      <c r="C121" s="36">
        <f t="shared" si="22"/>
        <v>896.95683151733022</v>
      </c>
      <c r="D121" s="37">
        <f t="shared" si="23"/>
        <v>89.695683151733022</v>
      </c>
      <c r="E121" s="38">
        <f t="shared" si="24"/>
        <v>216256.29207882829</v>
      </c>
      <c r="F121" s="38"/>
      <c r="G121" s="38"/>
      <c r="H121" s="38">
        <f t="shared" si="25"/>
        <v>360427.15346471395</v>
      </c>
      <c r="I121" s="106"/>
      <c r="J121" s="107"/>
      <c r="K121" s="21"/>
      <c r="L121" s="23"/>
      <c r="M121" s="7"/>
      <c r="N121" s="7"/>
    </row>
    <row r="122" spans="2:14" ht="15" hidden="1" customHeight="1" thickBot="1" x14ac:dyDescent="0.25">
      <c r="B122" s="35"/>
      <c r="C122" s="36">
        <f t="shared" si="22"/>
        <v>901.06788366178455</v>
      </c>
      <c r="D122" s="37">
        <f t="shared" si="23"/>
        <v>90.106788366178463</v>
      </c>
      <c r="E122" s="38">
        <f t="shared" si="24"/>
        <v>217247.46675085626</v>
      </c>
      <c r="F122" s="38"/>
      <c r="G122" s="38"/>
      <c r="H122" s="38">
        <f t="shared" si="25"/>
        <v>362079.11125142721</v>
      </c>
      <c r="I122" s="106"/>
      <c r="J122" s="107"/>
      <c r="K122" s="21"/>
      <c r="L122" s="23"/>
      <c r="M122" s="7"/>
      <c r="N122" s="7"/>
    </row>
    <row r="123" spans="2:14" ht="15" hidden="1" customHeight="1" thickBot="1" x14ac:dyDescent="0.25">
      <c r="B123" s="35"/>
      <c r="C123" s="36">
        <f t="shared" si="22"/>
        <v>905.19777812856773</v>
      </c>
      <c r="D123" s="37">
        <f t="shared" si="23"/>
        <v>90.519777812856773</v>
      </c>
      <c r="E123" s="38">
        <f t="shared" si="24"/>
        <v>218243.18430679769</v>
      </c>
      <c r="F123" s="38"/>
      <c r="G123" s="38"/>
      <c r="H123" s="38">
        <f t="shared" si="25"/>
        <v>363738.64051132958</v>
      </c>
      <c r="I123" s="106"/>
      <c r="J123" s="107"/>
      <c r="K123" s="21"/>
      <c r="L123" s="23"/>
      <c r="M123" s="7"/>
      <c r="N123" s="7"/>
    </row>
    <row r="124" spans="2:14" ht="15" hidden="1" customHeight="1" thickBot="1" x14ac:dyDescent="0.25">
      <c r="B124" s="35"/>
      <c r="C124" s="36">
        <f t="shared" si="22"/>
        <v>909.34660127832376</v>
      </c>
      <c r="D124" s="37">
        <f t="shared" si="23"/>
        <v>90.934660127832373</v>
      </c>
      <c r="E124" s="38">
        <f t="shared" si="24"/>
        <v>219243.46556820386</v>
      </c>
      <c r="F124" s="74">
        <f>C125+D125+L$14+E124</f>
        <v>220248.33145205813</v>
      </c>
      <c r="G124" s="38"/>
      <c r="H124" s="38">
        <f t="shared" si="25"/>
        <v>365405.77594700648</v>
      </c>
      <c r="I124" s="106"/>
      <c r="J124" s="107"/>
      <c r="K124" s="21"/>
      <c r="L124" s="23"/>
      <c r="M124" s="7"/>
      <c r="N124" s="7"/>
    </row>
    <row r="125" spans="2:14" ht="15" hidden="1" customHeight="1" thickBot="1" x14ac:dyDescent="0.25">
      <c r="B125" s="35"/>
      <c r="C125" s="36">
        <f t="shared" si="22"/>
        <v>913.5144398675161</v>
      </c>
      <c r="D125" s="37">
        <f t="shared" si="23"/>
        <v>91.351443986751619</v>
      </c>
      <c r="E125" s="38">
        <f>C125+D125+L$14+E124-L126</f>
        <v>220248.33145205813</v>
      </c>
      <c r="F125" s="38"/>
      <c r="G125" s="38"/>
      <c r="H125" s="38">
        <f>(H124*G$29)/12+H124+L126</f>
        <v>367080.55242009694</v>
      </c>
      <c r="I125" s="106"/>
      <c r="J125" s="107"/>
      <c r="K125" s="21"/>
      <c r="L125" s="23"/>
      <c r="M125" s="7"/>
      <c r="N125" s="7"/>
    </row>
    <row r="126" spans="2:14" ht="15" customHeight="1" thickBot="1" x14ac:dyDescent="0.25">
      <c r="B126" s="35">
        <v>7</v>
      </c>
      <c r="C126" s="36">
        <f>C114+C115+C116+C117+C118+C119+C120+C121+C122+C123+C124+C125</f>
        <v>10691.236695577007</v>
      </c>
      <c r="D126" s="37">
        <f>D114+D115+D116+D117+D118+D119+D120+D121+D122+D123+D124+D125</f>
        <v>1069.1236695577004</v>
      </c>
      <c r="E126" s="38">
        <f>E125</f>
        <v>220248.33145205813</v>
      </c>
      <c r="F126" s="38">
        <f>(F113*L17)+F113</f>
        <v>657965.88961792004</v>
      </c>
      <c r="G126" s="38">
        <f>F126-E126</f>
        <v>437717.55816586188</v>
      </c>
      <c r="H126" s="38">
        <f>H125</f>
        <v>367080.55242009694</v>
      </c>
      <c r="I126" s="106" t="s">
        <v>22</v>
      </c>
      <c r="J126" s="107"/>
      <c r="K126" s="22">
        <v>0</v>
      </c>
      <c r="L126" s="22"/>
      <c r="M126" s="7"/>
      <c r="N126" s="7"/>
    </row>
    <row r="127" spans="2:14" ht="15" hidden="1" customHeight="1" thickBot="1" x14ac:dyDescent="0.25">
      <c r="B127" s="35"/>
      <c r="C127" s="36">
        <f t="shared" ref="C127:C138" si="26">(E126+L$14)*(G$27)/12</f>
        <v>917.70138105024228</v>
      </c>
      <c r="D127" s="37">
        <f t="shared" ref="D127:D138" si="27">(E126+L$14)*(G$28)/12</f>
        <v>91.770138105024216</v>
      </c>
      <c r="E127" s="38">
        <f>C127+D127+L$14+E126+K139</f>
        <v>221257.80297121339</v>
      </c>
      <c r="F127" s="38"/>
      <c r="G127" s="38"/>
      <c r="H127" s="38">
        <f>(H126-K139)*D$29/12+(H126-K139)</f>
        <v>368763.0049520224</v>
      </c>
      <c r="I127" s="106"/>
      <c r="J127" s="107"/>
      <c r="K127" s="21"/>
      <c r="L127" s="23"/>
      <c r="M127" s="7"/>
      <c r="N127" s="7"/>
    </row>
    <row r="128" spans="2:14" ht="15" hidden="1" customHeight="1" thickBot="1" x14ac:dyDescent="0.25">
      <c r="B128" s="35"/>
      <c r="C128" s="36">
        <f t="shared" si="26"/>
        <v>921.90751238005578</v>
      </c>
      <c r="D128" s="37">
        <f t="shared" si="27"/>
        <v>92.190751238005589</v>
      </c>
      <c r="E128" s="38">
        <f t="shared" ref="E128:E137" si="28">C128+D128+L$14+E127</f>
        <v>222271.90123483146</v>
      </c>
      <c r="F128" s="38"/>
      <c r="G128" s="38"/>
      <c r="H128" s="38">
        <f t="shared" si="25"/>
        <v>370453.16872471914</v>
      </c>
      <c r="I128" s="106"/>
      <c r="J128" s="107"/>
      <c r="K128" s="21"/>
      <c r="L128" s="23"/>
      <c r="M128" s="7"/>
      <c r="N128" s="7"/>
    </row>
    <row r="129" spans="2:14" ht="15" hidden="1" customHeight="1" thickBot="1" x14ac:dyDescent="0.25">
      <c r="B129" s="35"/>
      <c r="C129" s="36">
        <f t="shared" si="26"/>
        <v>926.1329218117977</v>
      </c>
      <c r="D129" s="37">
        <f t="shared" si="27"/>
        <v>92.613292181179773</v>
      </c>
      <c r="E129" s="38">
        <f t="shared" si="28"/>
        <v>223290.64744882443</v>
      </c>
      <c r="F129" s="38"/>
      <c r="G129" s="38"/>
      <c r="H129" s="38">
        <f t="shared" si="25"/>
        <v>372151.0790813741</v>
      </c>
      <c r="I129" s="106"/>
      <c r="J129" s="107"/>
      <c r="K129" s="21"/>
      <c r="L129" s="23"/>
      <c r="M129" s="7"/>
      <c r="N129" s="7"/>
    </row>
    <row r="130" spans="2:14" ht="15" hidden="1" customHeight="1" thickBot="1" x14ac:dyDescent="0.25">
      <c r="B130" s="35"/>
      <c r="C130" s="36">
        <f t="shared" si="26"/>
        <v>930.37769770343527</v>
      </c>
      <c r="D130" s="37">
        <f t="shared" si="27"/>
        <v>93.037769770343516</v>
      </c>
      <c r="E130" s="38">
        <f t="shared" si="28"/>
        <v>224314.06291629819</v>
      </c>
      <c r="F130" s="38"/>
      <c r="G130" s="38"/>
      <c r="H130" s="38">
        <f t="shared" si="25"/>
        <v>373856.77152716374</v>
      </c>
      <c r="I130" s="106"/>
      <c r="J130" s="107"/>
      <c r="K130" s="21"/>
      <c r="L130" s="23"/>
      <c r="M130" s="7"/>
      <c r="N130" s="7"/>
    </row>
    <row r="131" spans="2:14" ht="15" hidden="1" customHeight="1" thickBot="1" x14ac:dyDescent="0.25">
      <c r="B131" s="35"/>
      <c r="C131" s="36">
        <f t="shared" si="26"/>
        <v>934.64192881790916</v>
      </c>
      <c r="D131" s="37">
        <f t="shared" si="27"/>
        <v>93.464192881790908</v>
      </c>
      <c r="E131" s="38">
        <f t="shared" si="28"/>
        <v>225342.1690379979</v>
      </c>
      <c r="F131" s="38"/>
      <c r="G131" s="38"/>
      <c r="H131" s="38">
        <f t="shared" si="25"/>
        <v>375570.28172999655</v>
      </c>
      <c r="I131" s="106"/>
      <c r="J131" s="107"/>
      <c r="K131" s="21"/>
      <c r="L131" s="23"/>
      <c r="M131" s="7"/>
      <c r="N131" s="7"/>
    </row>
    <row r="132" spans="2:14" ht="15" hidden="1" customHeight="1" thickBot="1" x14ac:dyDescent="0.25">
      <c r="B132" s="35"/>
      <c r="C132" s="36">
        <f t="shared" si="26"/>
        <v>938.92570432499133</v>
      </c>
      <c r="D132" s="37">
        <f t="shared" si="27"/>
        <v>93.892570432499113</v>
      </c>
      <c r="E132" s="38">
        <f t="shared" si="28"/>
        <v>226374.9873127554</v>
      </c>
      <c r="F132" s="38"/>
      <c r="G132" s="38"/>
      <c r="H132" s="38">
        <f t="shared" si="25"/>
        <v>377291.64552125905</v>
      </c>
      <c r="I132" s="106"/>
      <c r="J132" s="107"/>
      <c r="K132" s="21"/>
      <c r="L132" s="23"/>
      <c r="M132" s="7"/>
      <c r="N132" s="7"/>
    </row>
    <row r="133" spans="2:14" ht="15" hidden="1" customHeight="1" thickBot="1" x14ac:dyDescent="0.25">
      <c r="B133" s="35"/>
      <c r="C133" s="36">
        <f t="shared" si="26"/>
        <v>943.22911380314747</v>
      </c>
      <c r="D133" s="37">
        <f t="shared" si="27"/>
        <v>94.32291138031475</v>
      </c>
      <c r="E133" s="38">
        <f t="shared" si="28"/>
        <v>227412.53933793886</v>
      </c>
      <c r="F133" s="38"/>
      <c r="G133" s="38"/>
      <c r="H133" s="38">
        <f t="shared" si="25"/>
        <v>379020.89889656485</v>
      </c>
      <c r="I133" s="106"/>
      <c r="J133" s="107"/>
      <c r="K133" s="21"/>
      <c r="L133" s="23"/>
      <c r="M133" s="7"/>
      <c r="N133" s="7"/>
    </row>
    <row r="134" spans="2:14" ht="15" hidden="1" customHeight="1" thickBot="1" x14ac:dyDescent="0.25">
      <c r="B134" s="38"/>
      <c r="C134" s="36">
        <f t="shared" si="26"/>
        <v>947.55224724141192</v>
      </c>
      <c r="D134" s="37">
        <f t="shared" si="27"/>
        <v>94.7552247241412</v>
      </c>
      <c r="E134" s="38">
        <f t="shared" si="28"/>
        <v>228454.84680990441</v>
      </c>
      <c r="F134" s="38"/>
      <c r="G134" s="38"/>
      <c r="H134" s="38">
        <f t="shared" si="25"/>
        <v>380758.07801650744</v>
      </c>
      <c r="I134" s="106"/>
      <c r="J134" s="107"/>
      <c r="K134" s="21"/>
      <c r="L134" s="23"/>
      <c r="M134" s="7"/>
      <c r="N134" s="7"/>
    </row>
    <row r="135" spans="2:14" ht="15" hidden="1" customHeight="1" thickBot="1" x14ac:dyDescent="0.25">
      <c r="B135" s="35"/>
      <c r="C135" s="36">
        <f t="shared" si="26"/>
        <v>951.89519504126838</v>
      </c>
      <c r="D135" s="37">
        <f t="shared" si="27"/>
        <v>95.189519504126849</v>
      </c>
      <c r="E135" s="38">
        <f t="shared" si="28"/>
        <v>229501.93152444981</v>
      </c>
      <c r="F135" s="38"/>
      <c r="G135" s="38"/>
      <c r="H135" s="38">
        <f t="shared" si="25"/>
        <v>382503.2192074164</v>
      </c>
      <c r="I135" s="106"/>
      <c r="J135" s="107"/>
      <c r="K135" s="21"/>
      <c r="L135" s="23"/>
      <c r="M135" s="7"/>
      <c r="N135" s="7"/>
    </row>
    <row r="136" spans="2:14" ht="15" hidden="1" customHeight="1" thickBot="1" x14ac:dyDescent="0.25">
      <c r="B136" s="35"/>
      <c r="C136" s="36">
        <f t="shared" si="26"/>
        <v>956.25804801854099</v>
      </c>
      <c r="D136" s="37">
        <f t="shared" si="27"/>
        <v>95.625804801854088</v>
      </c>
      <c r="E136" s="38">
        <f t="shared" si="28"/>
        <v>230553.81537727022</v>
      </c>
      <c r="F136" s="38"/>
      <c r="G136" s="38"/>
      <c r="H136" s="38">
        <f t="shared" si="25"/>
        <v>384256.35896211705</v>
      </c>
      <c r="I136" s="106"/>
      <c r="J136" s="107"/>
      <c r="K136" s="21"/>
      <c r="L136" s="23"/>
      <c r="M136" s="7"/>
      <c r="N136" s="7"/>
    </row>
    <row r="137" spans="2:14" ht="15" hidden="1" customHeight="1" thickBot="1" x14ac:dyDescent="0.25">
      <c r="B137" s="35"/>
      <c r="C137" s="36">
        <f t="shared" si="26"/>
        <v>960.64089740529255</v>
      </c>
      <c r="D137" s="37">
        <f t="shared" si="27"/>
        <v>96.064089740529255</v>
      </c>
      <c r="E137" s="38">
        <f t="shared" si="28"/>
        <v>231610.52036441604</v>
      </c>
      <c r="F137" s="74">
        <f>C138+D138+L$14+E137</f>
        <v>232672.06858275295</v>
      </c>
      <c r="G137" s="38"/>
      <c r="H137" s="38">
        <f t="shared" si="25"/>
        <v>386017.53394069342</v>
      </c>
      <c r="I137" s="106"/>
      <c r="J137" s="107"/>
      <c r="K137" s="21"/>
      <c r="L137" s="23"/>
      <c r="M137" s="7"/>
      <c r="N137" s="7"/>
    </row>
    <row r="138" spans="2:14" ht="15" hidden="1" customHeight="1" thickBot="1" x14ac:dyDescent="0.25">
      <c r="B138" s="35"/>
      <c r="C138" s="36">
        <f t="shared" si="26"/>
        <v>965.04383485173355</v>
      </c>
      <c r="D138" s="37">
        <f t="shared" si="27"/>
        <v>96.504383485173364</v>
      </c>
      <c r="E138" s="38">
        <f>C138+D138+L$14+E137-L139</f>
        <v>232672.06858275295</v>
      </c>
      <c r="F138" s="38"/>
      <c r="G138" s="38"/>
      <c r="H138" s="38">
        <f>(H137*G$29)/12+H137+L139</f>
        <v>387786.78097125492</v>
      </c>
      <c r="I138" s="106"/>
      <c r="J138" s="107"/>
      <c r="K138" s="21"/>
      <c r="L138" s="23"/>
      <c r="M138" s="7"/>
      <c r="N138" s="7"/>
    </row>
    <row r="139" spans="2:14" ht="15" customHeight="1" thickBot="1" x14ac:dyDescent="0.25">
      <c r="B139" s="35">
        <v>8</v>
      </c>
      <c r="C139" s="36">
        <f>C127+C128+C129+C130+C131+C132+C133+C134+C135+C136+C137+C138</f>
        <v>11294.306482449827</v>
      </c>
      <c r="D139" s="37">
        <f>D127+D128+D129+D130+D131+D132+D133+D134+D135+D136+D137+D138</f>
        <v>1129.4306482449826</v>
      </c>
      <c r="E139" s="38">
        <f>E138</f>
        <v>232672.06858275295</v>
      </c>
      <c r="F139" s="38">
        <f>(F126*L17)+F126</f>
        <v>684284.52520263684</v>
      </c>
      <c r="G139" s="38">
        <f>F139-E139</f>
        <v>451612.45661988389</v>
      </c>
      <c r="H139" s="38">
        <f>H138</f>
        <v>387786.78097125492</v>
      </c>
      <c r="I139" s="106" t="s">
        <v>23</v>
      </c>
      <c r="J139" s="107"/>
      <c r="K139" s="22">
        <v>0</v>
      </c>
      <c r="L139" s="22"/>
      <c r="M139" s="7"/>
      <c r="N139" s="7"/>
    </row>
    <row r="140" spans="2:14" ht="15" hidden="1" customHeight="1" thickBot="1" x14ac:dyDescent="0.25">
      <c r="B140" s="35"/>
      <c r="C140" s="36">
        <f t="shared" ref="C140:C151" si="29">(E139+L$14)*(H$27)/12</f>
        <v>969.46695242813746</v>
      </c>
      <c r="D140" s="37">
        <f t="shared" ref="D140:D151" si="30">(E139+L$14)*(H$28)/12</f>
        <v>96.946695242813732</v>
      </c>
      <c r="E140" s="38">
        <f>C140+D140+L$14+E139+K152</f>
        <v>233738.48223042389</v>
      </c>
      <c r="F140" s="38"/>
      <c r="G140" s="38"/>
      <c r="H140" s="38">
        <f>(H139-K152)*D$29/12+(H139-K152)</f>
        <v>389564.13705070649</v>
      </c>
      <c r="I140" s="106"/>
      <c r="J140" s="107"/>
      <c r="K140" s="21"/>
      <c r="L140" s="23"/>
      <c r="M140" s="7"/>
      <c r="N140" s="7"/>
    </row>
    <row r="141" spans="2:14" ht="15" hidden="1" customHeight="1" thickBot="1" x14ac:dyDescent="0.25">
      <c r="B141" s="35"/>
      <c r="C141" s="36">
        <f t="shared" si="29"/>
        <v>973.91034262676624</v>
      </c>
      <c r="D141" s="37">
        <f t="shared" si="30"/>
        <v>97.391034262676627</v>
      </c>
      <c r="E141" s="38">
        <f t="shared" ref="E141:E150" si="31">C141+D141+L$14+E140</f>
        <v>234809.78360731332</v>
      </c>
      <c r="F141" s="38"/>
      <c r="G141" s="38"/>
      <c r="H141" s="38">
        <f t="shared" ref="H141:H163" si="32">(H140*H$29)/12+H140</f>
        <v>391349.63934552221</v>
      </c>
      <c r="I141" s="106"/>
      <c r="J141" s="107"/>
      <c r="K141" s="21"/>
      <c r="L141" s="23"/>
      <c r="M141" s="7"/>
      <c r="N141" s="7"/>
    </row>
    <row r="142" spans="2:14" ht="15" hidden="1" customHeight="1" thickBot="1" x14ac:dyDescent="0.25">
      <c r="B142" s="35"/>
      <c r="C142" s="36">
        <f t="shared" si="29"/>
        <v>978.3740983638055</v>
      </c>
      <c r="D142" s="37">
        <f t="shared" si="30"/>
        <v>97.837409836380559</v>
      </c>
      <c r="E142" s="38">
        <f t="shared" si="31"/>
        <v>235885.99511551351</v>
      </c>
      <c r="F142" s="38"/>
      <c r="G142" s="38"/>
      <c r="H142" s="38">
        <f t="shared" si="32"/>
        <v>393143.32519252255</v>
      </c>
      <c r="I142" s="106"/>
      <c r="J142" s="107"/>
      <c r="K142" s="21"/>
      <c r="L142" s="23"/>
      <c r="M142" s="7"/>
      <c r="N142" s="7"/>
    </row>
    <row r="143" spans="2:14" ht="15" hidden="1" customHeight="1" thickBot="1" x14ac:dyDescent="0.25">
      <c r="B143" s="35"/>
      <c r="C143" s="36">
        <f t="shared" si="29"/>
        <v>982.85831298130631</v>
      </c>
      <c r="D143" s="37">
        <f t="shared" si="30"/>
        <v>98.285831298130631</v>
      </c>
      <c r="E143" s="38">
        <f t="shared" si="31"/>
        <v>236967.13925979295</v>
      </c>
      <c r="F143" s="38"/>
      <c r="G143" s="38"/>
      <c r="H143" s="38">
        <f t="shared" si="32"/>
        <v>394945.23209965497</v>
      </c>
      <c r="I143" s="106"/>
      <c r="J143" s="107"/>
      <c r="K143" s="21"/>
      <c r="L143" s="23"/>
      <c r="M143" s="7"/>
      <c r="N143" s="7"/>
    </row>
    <row r="144" spans="2:14" ht="15" hidden="1" customHeight="1" thickBot="1" x14ac:dyDescent="0.25">
      <c r="B144" s="35"/>
      <c r="C144" s="36">
        <f t="shared" si="29"/>
        <v>987.3630802491374</v>
      </c>
      <c r="D144" s="37">
        <f t="shared" si="30"/>
        <v>98.73630802491374</v>
      </c>
      <c r="E144" s="38">
        <f t="shared" si="31"/>
        <v>238053.238648067</v>
      </c>
      <c r="F144" s="38"/>
      <c r="G144" s="38"/>
      <c r="H144" s="38">
        <f t="shared" si="32"/>
        <v>396755.39774677838</v>
      </c>
      <c r="I144" s="106"/>
      <c r="J144" s="107"/>
      <c r="K144" s="21"/>
      <c r="L144" s="23"/>
      <c r="M144" s="7"/>
      <c r="N144" s="7"/>
    </row>
    <row r="145" spans="2:14" ht="15" hidden="1" customHeight="1" thickBot="1" x14ac:dyDescent="0.25">
      <c r="B145" s="35"/>
      <c r="C145" s="36">
        <f t="shared" si="29"/>
        <v>991.88849436694591</v>
      </c>
      <c r="D145" s="37">
        <f t="shared" si="30"/>
        <v>99.188849436694582</v>
      </c>
      <c r="E145" s="38">
        <f t="shared" si="31"/>
        <v>239144.31599187062</v>
      </c>
      <c r="F145" s="38"/>
      <c r="G145" s="38"/>
      <c r="H145" s="38">
        <f t="shared" si="32"/>
        <v>398573.85998645111</v>
      </c>
      <c r="I145" s="106"/>
      <c r="J145" s="107"/>
      <c r="K145" s="21"/>
      <c r="L145" s="23"/>
      <c r="M145" s="7"/>
      <c r="N145" s="7"/>
    </row>
    <row r="146" spans="2:14" ht="15" hidden="1" customHeight="1" thickBot="1" x14ac:dyDescent="0.25">
      <c r="B146" s="35"/>
      <c r="C146" s="36">
        <f t="shared" si="29"/>
        <v>996.43464996612772</v>
      </c>
      <c r="D146" s="37">
        <f t="shared" si="30"/>
        <v>99.643464996612764</v>
      </c>
      <c r="E146" s="38">
        <f t="shared" si="31"/>
        <v>240240.39410683335</v>
      </c>
      <c r="F146" s="38"/>
      <c r="G146" s="38"/>
      <c r="H146" s="38">
        <f t="shared" si="32"/>
        <v>400400.65684472234</v>
      </c>
      <c r="I146" s="106"/>
      <c r="J146" s="107"/>
      <c r="K146" s="21"/>
      <c r="L146" s="23"/>
      <c r="M146" s="7"/>
      <c r="N146" s="7"/>
    </row>
    <row r="147" spans="2:14" ht="15" hidden="1" customHeight="1" thickBot="1" x14ac:dyDescent="0.25">
      <c r="B147" s="35"/>
      <c r="C147" s="36">
        <f t="shared" si="29"/>
        <v>1001.0016421118057</v>
      </c>
      <c r="D147" s="37">
        <f t="shared" si="30"/>
        <v>100.10016421118057</v>
      </c>
      <c r="E147" s="38">
        <f t="shared" si="31"/>
        <v>241341.49591315634</v>
      </c>
      <c r="F147" s="38"/>
      <c r="G147" s="38"/>
      <c r="H147" s="38">
        <f t="shared" si="32"/>
        <v>402235.82652192732</v>
      </c>
      <c r="I147" s="106"/>
      <c r="J147" s="107"/>
      <c r="K147" s="21"/>
      <c r="L147" s="23"/>
      <c r="M147" s="7"/>
      <c r="N147" s="7"/>
    </row>
    <row r="148" spans="2:14" ht="15" hidden="1" customHeight="1" thickBot="1" x14ac:dyDescent="0.25">
      <c r="B148" s="35"/>
      <c r="C148" s="36">
        <f t="shared" si="29"/>
        <v>1005.5895663048182</v>
      </c>
      <c r="D148" s="37">
        <f t="shared" si="30"/>
        <v>100.55895663048182</v>
      </c>
      <c r="E148" s="38">
        <f t="shared" si="31"/>
        <v>242447.64443609165</v>
      </c>
      <c r="F148" s="38"/>
      <c r="G148" s="38"/>
      <c r="H148" s="38">
        <f t="shared" si="32"/>
        <v>404079.40739348612</v>
      </c>
      <c r="I148" s="106"/>
      <c r="J148" s="107"/>
      <c r="K148" s="21"/>
      <c r="L148" s="23"/>
      <c r="M148" s="7"/>
      <c r="N148" s="7"/>
    </row>
    <row r="149" spans="2:14" ht="15" hidden="1" customHeight="1" thickBot="1" x14ac:dyDescent="0.25">
      <c r="B149" s="35"/>
      <c r="C149" s="36">
        <f t="shared" si="29"/>
        <v>1010.1985184837152</v>
      </c>
      <c r="D149" s="37">
        <f t="shared" si="30"/>
        <v>101.01985184837152</v>
      </c>
      <c r="E149" s="38">
        <f t="shared" si="31"/>
        <v>243558.86280642374</v>
      </c>
      <c r="F149" s="38"/>
      <c r="G149" s="38"/>
      <c r="H149" s="38">
        <f t="shared" si="32"/>
        <v>405931.43801070628</v>
      </c>
      <c r="I149" s="106"/>
      <c r="J149" s="107"/>
      <c r="K149" s="21"/>
      <c r="L149" s="23"/>
      <c r="M149" s="7"/>
      <c r="N149" s="7"/>
    </row>
    <row r="150" spans="2:14" ht="15" hidden="1" customHeight="1" thickBot="1" x14ac:dyDescent="0.25">
      <c r="B150" s="35"/>
      <c r="C150" s="36">
        <f t="shared" si="29"/>
        <v>1014.8285950267656</v>
      </c>
      <c r="D150" s="37">
        <f t="shared" si="30"/>
        <v>101.48285950267656</v>
      </c>
      <c r="E150" s="38">
        <f t="shared" si="31"/>
        <v>244675.17426095318</v>
      </c>
      <c r="F150" s="74">
        <f>C151+D151+L$14+E150</f>
        <v>245796.60214298253</v>
      </c>
      <c r="G150" s="38"/>
      <c r="H150" s="38">
        <f t="shared" si="32"/>
        <v>407791.95710158866</v>
      </c>
      <c r="I150" s="106"/>
      <c r="J150" s="107"/>
      <c r="K150" s="21"/>
      <c r="L150" s="23"/>
      <c r="M150" s="7"/>
      <c r="N150" s="7"/>
    </row>
    <row r="151" spans="2:14" ht="15" hidden="1" customHeight="1" thickBot="1" x14ac:dyDescent="0.25">
      <c r="B151" s="35"/>
      <c r="C151" s="36">
        <f t="shared" si="29"/>
        <v>1019.4798927539717</v>
      </c>
      <c r="D151" s="37">
        <f t="shared" si="30"/>
        <v>101.94798927539716</v>
      </c>
      <c r="E151" s="38">
        <f>C151+D151+L$14+E150-L152</f>
        <v>245796.60214298253</v>
      </c>
      <c r="F151" s="38"/>
      <c r="G151" s="38"/>
      <c r="H151" s="38">
        <f>(H150*H$29)/12+H150+L152</f>
        <v>409661.00357163762</v>
      </c>
      <c r="I151" s="106"/>
      <c r="J151" s="107"/>
      <c r="K151" s="21"/>
      <c r="L151" s="23"/>
      <c r="M151" s="7"/>
      <c r="N151" s="7"/>
    </row>
    <row r="152" spans="2:14" ht="15" customHeight="1" thickBot="1" x14ac:dyDescent="0.25">
      <c r="B152" s="35">
        <v>9</v>
      </c>
      <c r="C152" s="36">
        <f>C140+C141+C142+C143+C144+C145+C146+C147+C148+C149+C150+C151</f>
        <v>11931.394145663304</v>
      </c>
      <c r="D152" s="37">
        <f>D140+D141+D142+D143+D144+D145+D146+D147+D148+D149+D150+D151</f>
        <v>1193.1394145663303</v>
      </c>
      <c r="E152" s="38">
        <f>E151</f>
        <v>245796.60214298253</v>
      </c>
      <c r="F152" s="38">
        <f>(F139*L17)+F139</f>
        <v>711655.90621074231</v>
      </c>
      <c r="G152" s="38">
        <f>F152-E152</f>
        <v>465859.30406775977</v>
      </c>
      <c r="H152" s="38">
        <f>H151</f>
        <v>409661.00357163762</v>
      </c>
      <c r="I152" s="106" t="s">
        <v>24</v>
      </c>
      <c r="J152" s="107"/>
      <c r="K152" s="22">
        <v>0</v>
      </c>
      <c r="L152" s="22"/>
      <c r="M152" s="7"/>
      <c r="N152" s="7"/>
    </row>
    <row r="153" spans="2:14" ht="15" hidden="1" customHeight="1" thickBot="1" x14ac:dyDescent="0.25">
      <c r="B153" s="35"/>
      <c r="C153" s="36">
        <f t="shared" ref="C153:C164" si="33">(E152+L$14)*(H$27)/12</f>
        <v>1024.152508929094</v>
      </c>
      <c r="D153" s="37">
        <f t="shared" ref="D153:D164" si="34">(E152+L$14)*(H$28)/12</f>
        <v>102.4152508929094</v>
      </c>
      <c r="E153" s="38">
        <f>C153+D153+L$14+E152+K165</f>
        <v>246923.16990280454</v>
      </c>
      <c r="F153" s="38"/>
      <c r="G153" s="38"/>
      <c r="H153" s="38">
        <f>(H152-K165)*D$29/12+(H152-K165)</f>
        <v>411538.61650467431</v>
      </c>
      <c r="I153" s="106"/>
      <c r="J153" s="107"/>
      <c r="K153" s="21"/>
      <c r="L153" s="23"/>
      <c r="M153" s="7"/>
      <c r="N153" s="7"/>
    </row>
    <row r="154" spans="2:14" ht="15" hidden="1" customHeight="1" thickBot="1" x14ac:dyDescent="0.25">
      <c r="B154" s="35"/>
      <c r="C154" s="36">
        <f t="shared" si="33"/>
        <v>1028.8465412616856</v>
      </c>
      <c r="D154" s="37">
        <f t="shared" si="34"/>
        <v>102.88465412616857</v>
      </c>
      <c r="E154" s="38">
        <f t="shared" ref="E154:E163" si="35">C154+D154+L$14+E153</f>
        <v>248054.90109819241</v>
      </c>
      <c r="F154" s="38"/>
      <c r="G154" s="38"/>
      <c r="H154" s="38">
        <f t="shared" si="32"/>
        <v>413424.83516365406</v>
      </c>
      <c r="I154" s="106"/>
      <c r="J154" s="107"/>
      <c r="K154" s="21"/>
      <c r="L154" s="23"/>
      <c r="M154" s="7"/>
      <c r="N154" s="7"/>
    </row>
    <row r="155" spans="2:14" ht="15" hidden="1" customHeight="1" thickBot="1" x14ac:dyDescent="0.25">
      <c r="B155" s="35"/>
      <c r="C155" s="36">
        <f t="shared" si="33"/>
        <v>1033.562087909135</v>
      </c>
      <c r="D155" s="37">
        <f t="shared" si="34"/>
        <v>103.35620879091351</v>
      </c>
      <c r="E155" s="38">
        <f t="shared" si="35"/>
        <v>249191.81939489246</v>
      </c>
      <c r="F155" s="38"/>
      <c r="G155" s="38"/>
      <c r="H155" s="38">
        <f t="shared" si="32"/>
        <v>415319.6989914875</v>
      </c>
      <c r="I155" s="106"/>
      <c r="J155" s="107"/>
      <c r="K155" s="21"/>
      <c r="L155" s="23"/>
      <c r="M155" s="7"/>
      <c r="N155" s="7"/>
    </row>
    <row r="156" spans="2:14" ht="15" hidden="1" customHeight="1" thickBot="1" x14ac:dyDescent="0.25">
      <c r="B156" s="35"/>
      <c r="C156" s="36">
        <f t="shared" si="33"/>
        <v>1038.2992474787186</v>
      </c>
      <c r="D156" s="37">
        <f t="shared" si="34"/>
        <v>103.82992474787186</v>
      </c>
      <c r="E156" s="38">
        <f t="shared" si="35"/>
        <v>250333.94856711905</v>
      </c>
      <c r="F156" s="38"/>
      <c r="G156" s="38"/>
      <c r="H156" s="38">
        <f t="shared" si="32"/>
        <v>417223.24761186517</v>
      </c>
      <c r="I156" s="106"/>
      <c r="J156" s="107"/>
      <c r="K156" s="21"/>
      <c r="L156" s="23"/>
      <c r="M156" s="7"/>
      <c r="N156" s="7"/>
    </row>
    <row r="157" spans="2:14" ht="15" hidden="1" customHeight="1" thickBot="1" x14ac:dyDescent="0.25">
      <c r="B157" s="35"/>
      <c r="C157" s="36">
        <f t="shared" si="33"/>
        <v>1043.0581190296627</v>
      </c>
      <c r="D157" s="37">
        <f t="shared" si="34"/>
        <v>104.30581190296628</v>
      </c>
      <c r="E157" s="38">
        <f t="shared" si="35"/>
        <v>251481.31249805167</v>
      </c>
      <c r="F157" s="38"/>
      <c r="G157" s="38"/>
      <c r="H157" s="38">
        <f t="shared" si="32"/>
        <v>419135.5208300862</v>
      </c>
      <c r="I157" s="106"/>
      <c r="J157" s="107"/>
      <c r="K157" s="21"/>
      <c r="L157" s="23"/>
      <c r="M157" s="7"/>
      <c r="N157" s="7"/>
    </row>
    <row r="158" spans="2:14" ht="15" hidden="1" customHeight="1" thickBot="1" x14ac:dyDescent="0.25">
      <c r="B158" s="35"/>
      <c r="C158" s="36">
        <f t="shared" si="33"/>
        <v>1047.8388020752154</v>
      </c>
      <c r="D158" s="37">
        <f t="shared" si="34"/>
        <v>104.78388020752153</v>
      </c>
      <c r="E158" s="38">
        <f t="shared" si="35"/>
        <v>252633.9351803344</v>
      </c>
      <c r="F158" s="38"/>
      <c r="G158" s="38"/>
      <c r="H158" s="38">
        <f t="shared" si="32"/>
        <v>421056.55863389076</v>
      </c>
      <c r="I158" s="106"/>
      <c r="J158" s="107"/>
      <c r="K158" s="21"/>
      <c r="L158" s="23"/>
      <c r="M158" s="7"/>
      <c r="N158" s="7"/>
    </row>
    <row r="159" spans="2:14" ht="15" hidden="1" customHeight="1" thickBot="1" x14ac:dyDescent="0.25">
      <c r="B159" s="35"/>
      <c r="C159" s="36">
        <f t="shared" si="33"/>
        <v>1052.6413965847266</v>
      </c>
      <c r="D159" s="37">
        <f t="shared" si="34"/>
        <v>105.26413965847267</v>
      </c>
      <c r="E159" s="38">
        <f t="shared" si="35"/>
        <v>253791.8407165776</v>
      </c>
      <c r="F159" s="38"/>
      <c r="G159" s="38"/>
      <c r="H159" s="38">
        <f t="shared" si="32"/>
        <v>422986.40119429608</v>
      </c>
      <c r="I159" s="106"/>
      <c r="J159" s="107"/>
      <c r="K159" s="21"/>
      <c r="L159" s="23"/>
      <c r="M159" s="7"/>
      <c r="N159" s="7"/>
    </row>
    <row r="160" spans="2:14" ht="15" hidden="1" customHeight="1" thickBot="1" x14ac:dyDescent="0.25">
      <c r="B160" s="35"/>
      <c r="C160" s="36">
        <f t="shared" si="33"/>
        <v>1057.46600298574</v>
      </c>
      <c r="D160" s="37">
        <f t="shared" si="34"/>
        <v>105.74660029857399</v>
      </c>
      <c r="E160" s="38">
        <f t="shared" si="35"/>
        <v>254955.05331986191</v>
      </c>
      <c r="F160" s="38"/>
      <c r="G160" s="38"/>
      <c r="H160" s="38">
        <f t="shared" si="32"/>
        <v>424925.08886643662</v>
      </c>
      <c r="I160" s="106"/>
      <c r="J160" s="107"/>
      <c r="K160" s="21"/>
      <c r="L160" s="23"/>
      <c r="M160" s="7"/>
      <c r="N160" s="7"/>
    </row>
    <row r="161" spans="2:14" ht="15" hidden="1" customHeight="1" thickBot="1" x14ac:dyDescent="0.25">
      <c r="B161" s="38"/>
      <c r="C161" s="36">
        <f t="shared" si="33"/>
        <v>1062.3127221660914</v>
      </c>
      <c r="D161" s="37">
        <f t="shared" si="34"/>
        <v>106.23127221660913</v>
      </c>
      <c r="E161" s="38">
        <f t="shared" si="35"/>
        <v>256123.5973142446</v>
      </c>
      <c r="F161" s="38"/>
      <c r="G161" s="38"/>
      <c r="H161" s="38">
        <f t="shared" si="32"/>
        <v>426872.66219040781</v>
      </c>
      <c r="I161" s="106"/>
      <c r="J161" s="107"/>
      <c r="K161" s="21"/>
      <c r="L161" s="23"/>
      <c r="M161" s="7"/>
      <c r="N161" s="7"/>
    </row>
    <row r="162" spans="2:14" ht="15" hidden="1" customHeight="1" thickBot="1" x14ac:dyDescent="0.25">
      <c r="B162" s="35"/>
      <c r="C162" s="36">
        <f t="shared" si="33"/>
        <v>1067.1816554760192</v>
      </c>
      <c r="D162" s="37">
        <f t="shared" si="34"/>
        <v>106.71816554760193</v>
      </c>
      <c r="E162" s="38">
        <f t="shared" si="35"/>
        <v>257297.49713526823</v>
      </c>
      <c r="F162" s="38"/>
      <c r="G162" s="38"/>
      <c r="H162" s="38">
        <f t="shared" si="32"/>
        <v>428829.16189211386</v>
      </c>
      <c r="I162" s="106"/>
      <c r="J162" s="107"/>
      <c r="K162" s="21"/>
      <c r="L162" s="23"/>
      <c r="M162" s="7"/>
      <c r="N162" s="7"/>
    </row>
    <row r="163" spans="2:14" ht="15" hidden="1" customHeight="1" thickBot="1" x14ac:dyDescent="0.25">
      <c r="B163" s="35"/>
      <c r="C163" s="36">
        <f t="shared" si="33"/>
        <v>1072.0729047302843</v>
      </c>
      <c r="D163" s="37">
        <f t="shared" si="34"/>
        <v>107.20729047302844</v>
      </c>
      <c r="E163" s="38">
        <f t="shared" si="35"/>
        <v>258476.77733047155</v>
      </c>
      <c r="F163" s="74">
        <f>C164+D164+L$14+E163</f>
        <v>259661.46255990287</v>
      </c>
      <c r="G163" s="38"/>
      <c r="H163" s="38">
        <f t="shared" si="32"/>
        <v>430794.62888411939</v>
      </c>
      <c r="I163" s="106"/>
      <c r="J163" s="107"/>
      <c r="K163" s="21"/>
      <c r="L163" s="23"/>
      <c r="M163" s="7"/>
      <c r="N163" s="7"/>
    </row>
    <row r="164" spans="2:14" ht="15" hidden="1" customHeight="1" thickBot="1" x14ac:dyDescent="0.25">
      <c r="B164" s="35"/>
      <c r="C164" s="36">
        <f t="shared" si="33"/>
        <v>1076.9865722102982</v>
      </c>
      <c r="D164" s="37">
        <f t="shared" si="34"/>
        <v>107.69865722102982</v>
      </c>
      <c r="E164" s="38">
        <f>C164+D164+L$14+E163-L165</f>
        <v>259661.46255990287</v>
      </c>
      <c r="F164" s="38"/>
      <c r="G164" s="38"/>
      <c r="H164" s="38">
        <f>(H163*H$29)/12+H163+L165</f>
        <v>432769.10426650493</v>
      </c>
      <c r="I164" s="106"/>
      <c r="J164" s="107"/>
      <c r="K164" s="21"/>
      <c r="L164" s="23"/>
      <c r="M164" s="7"/>
      <c r="N164" s="7"/>
    </row>
    <row r="165" spans="2:14" ht="15" customHeight="1" thickBot="1" x14ac:dyDescent="0.25">
      <c r="B165" s="35">
        <v>10</v>
      </c>
      <c r="C165" s="36">
        <f>C153+C154+C155+C156+C157+C158+C159+C160+C161+C162+C163+C164</f>
        <v>12604.418560836672</v>
      </c>
      <c r="D165" s="37">
        <f>D153+D154+D155+D156+D157+D158+D159+D160+D161+D162+D163+D164</f>
        <v>1260.4418560836673</v>
      </c>
      <c r="E165" s="38">
        <f>E164</f>
        <v>259661.46255990287</v>
      </c>
      <c r="F165" s="38">
        <f>(F152*L17)+F152</f>
        <v>740122.14245917206</v>
      </c>
      <c r="G165" s="38">
        <f>F165-E165</f>
        <v>480460.67989926919</v>
      </c>
      <c r="H165" s="38">
        <f>H164</f>
        <v>432769.10426650493</v>
      </c>
      <c r="I165" s="106" t="s">
        <v>25</v>
      </c>
      <c r="J165" s="107"/>
      <c r="K165" s="22">
        <v>0</v>
      </c>
      <c r="L165" s="22"/>
      <c r="M165" s="7"/>
      <c r="N165" s="7"/>
    </row>
    <row r="166" spans="2:14" ht="15" hidden="1" customHeight="1" thickBot="1" x14ac:dyDescent="0.25">
      <c r="B166" s="35"/>
      <c r="C166" s="36">
        <f t="shared" ref="C166:C177" si="36">(E165+L$14)*(I$27)/12</f>
        <v>1081.9227606662619</v>
      </c>
      <c r="D166" s="37">
        <f t="shared" ref="D166:D177" si="37">(E165+L$14)*(I$28)/12</f>
        <v>108.19227606662621</v>
      </c>
      <c r="E166" s="38">
        <f>C166+D166+L$14+E165+K178</f>
        <v>260851.57759663576</v>
      </c>
      <c r="F166" s="38"/>
      <c r="G166" s="38"/>
      <c r="H166" s="38">
        <f>(H165-K178)*D$29/12+(H165-K178)</f>
        <v>434752.62932772643</v>
      </c>
      <c r="I166" s="106"/>
      <c r="J166" s="107"/>
      <c r="K166" s="21"/>
      <c r="L166" s="23"/>
      <c r="M166" s="7"/>
      <c r="N166" s="7"/>
    </row>
    <row r="167" spans="2:14" ht="15" hidden="1" customHeight="1" thickBot="1" x14ac:dyDescent="0.25">
      <c r="B167" s="35"/>
      <c r="C167" s="36">
        <f t="shared" si="36"/>
        <v>1086.8815733193157</v>
      </c>
      <c r="D167" s="37">
        <f t="shared" si="37"/>
        <v>108.68815733193156</v>
      </c>
      <c r="E167" s="38">
        <f t="shared" ref="E167:E176" si="38">C167+D167+L$14+E166</f>
        <v>262047.14732728701</v>
      </c>
      <c r="F167" s="38"/>
      <c r="G167" s="38"/>
      <c r="H167" s="38">
        <f t="shared" ref="H167:H189" si="39">(H166*I$29)/12+H166</f>
        <v>436745.24554547854</v>
      </c>
      <c r="I167" s="106"/>
      <c r="J167" s="107"/>
      <c r="K167" s="21"/>
      <c r="L167" s="23"/>
      <c r="M167" s="7"/>
      <c r="N167" s="7"/>
    </row>
    <row r="168" spans="2:14" ht="15" hidden="1" customHeight="1" thickBot="1" x14ac:dyDescent="0.25">
      <c r="B168" s="35"/>
      <c r="C168" s="36">
        <f t="shared" si="36"/>
        <v>1091.8631138636958</v>
      </c>
      <c r="D168" s="37">
        <f t="shared" si="37"/>
        <v>109.1863113863696</v>
      </c>
      <c r="E168" s="38">
        <f t="shared" si="38"/>
        <v>263248.1967525371</v>
      </c>
      <c r="F168" s="38"/>
      <c r="G168" s="38"/>
      <c r="H168" s="38">
        <f t="shared" si="39"/>
        <v>438746.99458756199</v>
      </c>
      <c r="I168" s="106"/>
      <c r="J168" s="107"/>
      <c r="K168" s="21"/>
      <c r="L168" s="23"/>
      <c r="M168" s="7"/>
      <c r="N168" s="7"/>
    </row>
    <row r="169" spans="2:14" ht="15" hidden="1" customHeight="1" thickBot="1" x14ac:dyDescent="0.25">
      <c r="B169" s="35"/>
      <c r="C169" s="36">
        <f t="shared" si="36"/>
        <v>1096.8674864689046</v>
      </c>
      <c r="D169" s="37">
        <f t="shared" si="37"/>
        <v>109.68674864689046</v>
      </c>
      <c r="E169" s="38">
        <f t="shared" si="38"/>
        <v>264454.75098765292</v>
      </c>
      <c r="F169" s="38"/>
      <c r="G169" s="38"/>
      <c r="H169" s="38">
        <f t="shared" si="39"/>
        <v>440757.91831275501</v>
      </c>
      <c r="I169" s="106"/>
      <c r="J169" s="107"/>
      <c r="K169" s="21"/>
      <c r="L169" s="23"/>
      <c r="M169" s="7"/>
      <c r="N169" s="7"/>
    </row>
    <row r="170" spans="2:14" ht="15" hidden="1" customHeight="1" thickBot="1" x14ac:dyDescent="0.25">
      <c r="B170" s="35"/>
      <c r="C170" s="36">
        <f t="shared" si="36"/>
        <v>1101.8947957818873</v>
      </c>
      <c r="D170" s="37">
        <f t="shared" si="37"/>
        <v>110.18947957818871</v>
      </c>
      <c r="E170" s="38">
        <f t="shared" si="38"/>
        <v>265666.83526301302</v>
      </c>
      <c r="F170" s="38"/>
      <c r="G170" s="38"/>
      <c r="H170" s="38">
        <f t="shared" si="39"/>
        <v>442778.05877168849</v>
      </c>
      <c r="I170" s="106"/>
      <c r="J170" s="107"/>
      <c r="K170" s="21"/>
      <c r="L170" s="23"/>
      <c r="M170" s="7"/>
      <c r="N170" s="7"/>
    </row>
    <row r="171" spans="2:14" ht="15" hidden="1" customHeight="1" thickBot="1" x14ac:dyDescent="0.25">
      <c r="B171" s="35"/>
      <c r="C171" s="36">
        <f t="shared" si="36"/>
        <v>1106.945146929221</v>
      </c>
      <c r="D171" s="37">
        <f t="shared" si="37"/>
        <v>110.6945146929221</v>
      </c>
      <c r="E171" s="38">
        <f t="shared" si="38"/>
        <v>266884.47492463514</v>
      </c>
      <c r="F171" s="38"/>
      <c r="G171" s="38"/>
      <c r="H171" s="38">
        <f t="shared" si="39"/>
        <v>444807.45820772537</v>
      </c>
      <c r="I171" s="106"/>
      <c r="J171" s="107"/>
      <c r="K171" s="21"/>
      <c r="L171" s="23"/>
      <c r="M171" s="7"/>
      <c r="N171" s="7"/>
    </row>
    <row r="172" spans="2:14" ht="15" hidden="1" customHeight="1" thickBot="1" x14ac:dyDescent="0.25">
      <c r="B172" s="35"/>
      <c r="C172" s="36">
        <f t="shared" si="36"/>
        <v>1112.0186455193132</v>
      </c>
      <c r="D172" s="37">
        <f t="shared" si="37"/>
        <v>111.20186455193131</v>
      </c>
      <c r="E172" s="38">
        <f t="shared" si="38"/>
        <v>268107.6954347064</v>
      </c>
      <c r="F172" s="38"/>
      <c r="G172" s="38"/>
      <c r="H172" s="38">
        <f t="shared" si="39"/>
        <v>446846.15905784414</v>
      </c>
      <c r="I172" s="106"/>
      <c r="J172" s="107"/>
      <c r="K172" s="21"/>
      <c r="L172" s="23"/>
      <c r="M172" s="7"/>
      <c r="N172" s="7"/>
    </row>
    <row r="173" spans="2:14" ht="15" hidden="1" customHeight="1" thickBot="1" x14ac:dyDescent="0.25">
      <c r="B173" s="35"/>
      <c r="C173" s="36">
        <f t="shared" si="36"/>
        <v>1117.1153976446101</v>
      </c>
      <c r="D173" s="37">
        <f t="shared" si="37"/>
        <v>111.71153976446101</v>
      </c>
      <c r="E173" s="38">
        <f t="shared" si="38"/>
        <v>269336.52237211546</v>
      </c>
      <c r="F173" s="38"/>
      <c r="G173" s="38"/>
      <c r="H173" s="38">
        <f t="shared" si="39"/>
        <v>448894.20395352592</v>
      </c>
      <c r="I173" s="106"/>
      <c r="J173" s="107"/>
      <c r="K173" s="21"/>
      <c r="L173" s="23"/>
      <c r="M173" s="7"/>
      <c r="N173" s="7"/>
    </row>
    <row r="174" spans="2:14" ht="15" hidden="1" customHeight="1" thickBot="1" x14ac:dyDescent="0.25">
      <c r="B174" s="38"/>
      <c r="C174" s="36">
        <f t="shared" si="36"/>
        <v>1122.2355098838145</v>
      </c>
      <c r="D174" s="37">
        <f t="shared" si="37"/>
        <v>112.22355098838143</v>
      </c>
      <c r="E174" s="38">
        <f t="shared" si="38"/>
        <v>270570.98143298767</v>
      </c>
      <c r="F174" s="38"/>
      <c r="G174" s="38"/>
      <c r="H174" s="38">
        <f t="shared" si="39"/>
        <v>450951.63572164625</v>
      </c>
      <c r="I174" s="106"/>
      <c r="J174" s="107"/>
      <c r="K174" s="21"/>
      <c r="L174" s="23"/>
      <c r="M174" s="7"/>
      <c r="N174" s="7"/>
    </row>
    <row r="175" spans="2:14" ht="15" hidden="1" customHeight="1" thickBot="1" x14ac:dyDescent="0.25">
      <c r="B175" s="35"/>
      <c r="C175" s="36">
        <f t="shared" si="36"/>
        <v>1127.3790893041153</v>
      </c>
      <c r="D175" s="37">
        <f t="shared" si="37"/>
        <v>112.73790893041154</v>
      </c>
      <c r="E175" s="38">
        <f t="shared" si="38"/>
        <v>271811.0984312222</v>
      </c>
      <c r="F175" s="38"/>
      <c r="G175" s="38"/>
      <c r="H175" s="38">
        <f t="shared" si="39"/>
        <v>453018.49738537049</v>
      </c>
      <c r="I175" s="106"/>
      <c r="J175" s="107"/>
      <c r="K175" s="21"/>
      <c r="L175" s="23"/>
      <c r="M175" s="7"/>
      <c r="N175" s="7"/>
    </row>
    <row r="176" spans="2:14" ht="15" hidden="1" customHeight="1" thickBot="1" x14ac:dyDescent="0.25">
      <c r="B176" s="35"/>
      <c r="C176" s="36">
        <f t="shared" si="36"/>
        <v>1132.5462434634258</v>
      </c>
      <c r="D176" s="37">
        <f t="shared" si="37"/>
        <v>113.2546243463426</v>
      </c>
      <c r="E176" s="38">
        <f t="shared" si="38"/>
        <v>273056.89929903194</v>
      </c>
      <c r="F176" s="74">
        <f>C177+D177+L$14+E176</f>
        <v>274308.41008748586</v>
      </c>
      <c r="G176" s="38"/>
      <c r="H176" s="38">
        <f t="shared" si="39"/>
        <v>455094.83216505346</v>
      </c>
      <c r="I176" s="106"/>
      <c r="J176" s="107"/>
      <c r="K176" s="21"/>
      <c r="L176" s="23"/>
      <c r="M176" s="7"/>
      <c r="N176" s="7"/>
    </row>
    <row r="177" spans="2:14" ht="15" hidden="1" customHeight="1" thickBot="1" x14ac:dyDescent="0.25">
      <c r="B177" s="35"/>
      <c r="C177" s="36">
        <f t="shared" si="36"/>
        <v>1137.7370804126331</v>
      </c>
      <c r="D177" s="37">
        <f t="shared" si="37"/>
        <v>113.77370804126332</v>
      </c>
      <c r="E177" s="38">
        <f>C177+D177+L$14+E176-L178</f>
        <v>274308.41008748586</v>
      </c>
      <c r="F177" s="38"/>
      <c r="G177" s="38"/>
      <c r="H177" s="38">
        <f>(H176*I$29)/12+H176+L178</f>
        <v>457180.68347914331</v>
      </c>
      <c r="I177" s="106"/>
      <c r="J177" s="107"/>
      <c r="K177" s="21"/>
      <c r="L177" s="23"/>
      <c r="M177" s="7"/>
      <c r="N177" s="7"/>
    </row>
    <row r="178" spans="2:14" ht="15" customHeight="1" thickBot="1" x14ac:dyDescent="0.25">
      <c r="B178" s="35">
        <v>11</v>
      </c>
      <c r="C178" s="36">
        <f>C166+C167+C168+C169+C170+C171+C172+C173+C174+C175+C176+C177</f>
        <v>13315.406843257198</v>
      </c>
      <c r="D178" s="37">
        <f>D166+D167+D168+D169+D170+D171+D172+D173+D174+D175+D176+D177</f>
        <v>1331.5406843257197</v>
      </c>
      <c r="E178" s="38">
        <f>E177</f>
        <v>274308.41008748586</v>
      </c>
      <c r="F178" s="38">
        <f>(F165*L17)+F165</f>
        <v>769727.02815753897</v>
      </c>
      <c r="G178" s="38">
        <f>F178-E178</f>
        <v>495418.61807005311</v>
      </c>
      <c r="H178" s="38">
        <f>H177</f>
        <v>457180.68347914331</v>
      </c>
      <c r="I178" s="106" t="s">
        <v>26</v>
      </c>
      <c r="J178" s="107"/>
      <c r="K178" s="22">
        <v>0</v>
      </c>
      <c r="L178" s="22"/>
      <c r="M178" s="7"/>
      <c r="N178" s="7"/>
    </row>
    <row r="179" spans="2:14" ht="15" hidden="1" customHeight="1" thickBot="1" x14ac:dyDescent="0.25">
      <c r="B179" s="35"/>
      <c r="C179" s="36">
        <f t="shared" ref="C179:C190" si="40">(E178+L$14)*(I$27)/12</f>
        <v>1142.9517086978578</v>
      </c>
      <c r="D179" s="37">
        <f t="shared" ref="D179:D190" si="41">(E178+L$14)*(I$28)/12</f>
        <v>114.29517086978576</v>
      </c>
      <c r="E179" s="38">
        <f>C179+D179+L$14+E178+K191</f>
        <v>275565.65696705348</v>
      </c>
      <c r="F179" s="38"/>
      <c r="G179" s="38"/>
      <c r="H179" s="38">
        <f>(H178-K191)*D$29/12+(H178-K191)</f>
        <v>459276.09494508937</v>
      </c>
      <c r="I179" s="106"/>
      <c r="J179" s="107"/>
      <c r="K179" s="21"/>
      <c r="L179" s="23"/>
      <c r="M179" s="7"/>
      <c r="N179" s="7"/>
    </row>
    <row r="180" spans="2:14" ht="15" hidden="1" customHeight="1" thickBot="1" x14ac:dyDescent="0.25">
      <c r="B180" s="35"/>
      <c r="C180" s="36">
        <f t="shared" si="40"/>
        <v>1148.1902373627229</v>
      </c>
      <c r="D180" s="37">
        <f t="shared" si="41"/>
        <v>114.81902373627229</v>
      </c>
      <c r="E180" s="38">
        <f t="shared" ref="E180:E189" si="42">C180+D180+L$14+E179</f>
        <v>276828.66622815246</v>
      </c>
      <c r="F180" s="38"/>
      <c r="G180" s="38"/>
      <c r="H180" s="38">
        <f t="shared" si="39"/>
        <v>461381.11038025434</v>
      </c>
      <c r="I180" s="106"/>
      <c r="J180" s="107"/>
      <c r="K180" s="21"/>
      <c r="L180" s="23"/>
      <c r="M180" s="7"/>
      <c r="N180" s="7"/>
    </row>
    <row r="181" spans="2:14" ht="15" hidden="1" customHeight="1" thickBot="1" x14ac:dyDescent="0.25">
      <c r="B181" s="35"/>
      <c r="C181" s="36">
        <f t="shared" si="40"/>
        <v>1153.4527759506352</v>
      </c>
      <c r="D181" s="37">
        <f t="shared" si="41"/>
        <v>115.34527759506352</v>
      </c>
      <c r="E181" s="38">
        <f t="shared" si="42"/>
        <v>278097.46428169816</v>
      </c>
      <c r="F181" s="38"/>
      <c r="G181" s="38"/>
      <c r="H181" s="38">
        <f t="shared" si="39"/>
        <v>463495.77380283049</v>
      </c>
      <c r="I181" s="106"/>
      <c r="J181" s="107"/>
      <c r="K181" s="21"/>
      <c r="L181" s="23"/>
      <c r="M181" s="7"/>
      <c r="N181" s="7"/>
    </row>
    <row r="182" spans="2:14" ht="15" hidden="1" customHeight="1" thickBot="1" x14ac:dyDescent="0.25">
      <c r="B182" s="35"/>
      <c r="C182" s="36">
        <f t="shared" si="40"/>
        <v>1158.7394345070759</v>
      </c>
      <c r="D182" s="37">
        <f t="shared" si="41"/>
        <v>115.87394345070756</v>
      </c>
      <c r="E182" s="38">
        <f t="shared" si="42"/>
        <v>279372.07765965594</v>
      </c>
      <c r="F182" s="38"/>
      <c r="G182" s="38"/>
      <c r="H182" s="38">
        <f t="shared" si="39"/>
        <v>465620.12943276012</v>
      </c>
      <c r="I182" s="106"/>
      <c r="J182" s="107"/>
      <c r="K182" s="21"/>
      <c r="L182" s="23"/>
      <c r="M182" s="7"/>
      <c r="N182" s="7"/>
    </row>
    <row r="183" spans="2:14" ht="15" hidden="1" customHeight="1" thickBot="1" x14ac:dyDescent="0.25">
      <c r="B183" s="35"/>
      <c r="C183" s="36">
        <f t="shared" si="40"/>
        <v>1164.0503235818999</v>
      </c>
      <c r="D183" s="37">
        <f t="shared" si="41"/>
        <v>116.40503235818998</v>
      </c>
      <c r="E183" s="38">
        <f t="shared" si="42"/>
        <v>280652.53301559604</v>
      </c>
      <c r="F183" s="38"/>
      <c r="G183" s="38"/>
      <c r="H183" s="38">
        <f t="shared" si="39"/>
        <v>467754.2216926603</v>
      </c>
      <c r="I183" s="106"/>
      <c r="J183" s="107"/>
      <c r="K183" s="21"/>
      <c r="L183" s="23"/>
      <c r="M183" s="7"/>
      <c r="N183" s="7"/>
    </row>
    <row r="184" spans="2:14" ht="15" hidden="1" customHeight="1" thickBot="1" x14ac:dyDescent="0.25">
      <c r="B184" s="35"/>
      <c r="C184" s="36">
        <f t="shared" si="40"/>
        <v>1169.3855542316503</v>
      </c>
      <c r="D184" s="37">
        <f t="shared" si="41"/>
        <v>116.93855542316503</v>
      </c>
      <c r="E184" s="38">
        <f t="shared" si="42"/>
        <v>281938.85712525086</v>
      </c>
      <c r="F184" s="38"/>
      <c r="G184" s="38"/>
      <c r="H184" s="38">
        <f t="shared" si="39"/>
        <v>469898.09520875168</v>
      </c>
      <c r="I184" s="106"/>
      <c r="J184" s="107"/>
      <c r="K184" s="21"/>
      <c r="L184" s="23"/>
      <c r="M184" s="7"/>
      <c r="N184" s="7"/>
    </row>
    <row r="185" spans="2:14" ht="15" hidden="1" customHeight="1" thickBot="1" x14ac:dyDescent="0.25">
      <c r="B185" s="35"/>
      <c r="C185" s="36">
        <f t="shared" si="40"/>
        <v>1174.7452380218785</v>
      </c>
      <c r="D185" s="37">
        <f t="shared" si="41"/>
        <v>117.47452380218785</v>
      </c>
      <c r="E185" s="38">
        <f t="shared" si="42"/>
        <v>283231.07688707492</v>
      </c>
      <c r="F185" s="38"/>
      <c r="G185" s="38"/>
      <c r="H185" s="38">
        <f t="shared" si="39"/>
        <v>472051.7948117918</v>
      </c>
      <c r="I185" s="106"/>
      <c r="J185" s="107"/>
      <c r="K185" s="21"/>
      <c r="L185" s="23"/>
      <c r="M185" s="7"/>
      <c r="N185" s="7"/>
    </row>
    <row r="186" spans="2:14" ht="15" hidden="1" customHeight="1" thickBot="1" x14ac:dyDescent="0.25">
      <c r="B186" s="35"/>
      <c r="C186" s="36">
        <f t="shared" si="40"/>
        <v>1180.1294870294789</v>
      </c>
      <c r="D186" s="37">
        <f t="shared" si="41"/>
        <v>118.01294870294788</v>
      </c>
      <c r="E186" s="38">
        <f t="shared" si="42"/>
        <v>284529.21932280733</v>
      </c>
      <c r="F186" s="38"/>
      <c r="G186" s="38"/>
      <c r="H186" s="38">
        <f t="shared" si="39"/>
        <v>474215.36553801253</v>
      </c>
      <c r="I186" s="106"/>
      <c r="J186" s="107"/>
      <c r="K186" s="21"/>
      <c r="L186" s="23"/>
      <c r="M186" s="7"/>
      <c r="N186" s="7"/>
    </row>
    <row r="187" spans="2:14" ht="15" hidden="1" customHeight="1" thickBot="1" x14ac:dyDescent="0.25">
      <c r="B187" s="38"/>
      <c r="C187" s="36">
        <f t="shared" si="40"/>
        <v>1185.5384138450306</v>
      </c>
      <c r="D187" s="37">
        <f t="shared" si="41"/>
        <v>118.55384138450306</v>
      </c>
      <c r="E187" s="38">
        <f t="shared" si="42"/>
        <v>285833.31157803687</v>
      </c>
      <c r="F187" s="38"/>
      <c r="G187" s="38"/>
      <c r="H187" s="38">
        <f t="shared" si="39"/>
        <v>476388.85263006174</v>
      </c>
      <c r="I187" s="106"/>
      <c r="J187" s="107"/>
      <c r="K187" s="21"/>
      <c r="L187" s="23"/>
      <c r="M187" s="7"/>
      <c r="N187" s="7"/>
    </row>
    <row r="188" spans="2:14" ht="15" hidden="1" customHeight="1" thickBot="1" x14ac:dyDescent="0.25">
      <c r="B188" s="35"/>
      <c r="C188" s="36">
        <f t="shared" si="40"/>
        <v>1190.9721315751538</v>
      </c>
      <c r="D188" s="37">
        <f t="shared" si="41"/>
        <v>119.09721315751536</v>
      </c>
      <c r="E188" s="38">
        <f t="shared" si="42"/>
        <v>287143.38092276955</v>
      </c>
      <c r="F188" s="38"/>
      <c r="G188" s="38"/>
      <c r="H188" s="38">
        <f t="shared" si="39"/>
        <v>478572.30153794953</v>
      </c>
      <c r="I188" s="106"/>
      <c r="J188" s="107"/>
      <c r="K188" s="21"/>
      <c r="L188" s="23"/>
      <c r="M188" s="7"/>
      <c r="N188" s="7"/>
    </row>
    <row r="189" spans="2:14" ht="15" hidden="1" customHeight="1" thickBot="1" x14ac:dyDescent="0.25">
      <c r="B189" s="35"/>
      <c r="C189" s="36">
        <f t="shared" si="40"/>
        <v>1196.4307538448732</v>
      </c>
      <c r="D189" s="37">
        <f t="shared" si="41"/>
        <v>119.6430753844873</v>
      </c>
      <c r="E189" s="38">
        <f t="shared" si="42"/>
        <v>288459.45475199888</v>
      </c>
      <c r="F189" s="74">
        <f>C190+D190+L$14+E189</f>
        <v>289781.56058627885</v>
      </c>
      <c r="G189" s="38"/>
      <c r="H189" s="38">
        <f t="shared" si="39"/>
        <v>480765.75791999849</v>
      </c>
      <c r="I189" s="106"/>
      <c r="J189" s="107"/>
      <c r="K189" s="21"/>
      <c r="L189" s="23"/>
      <c r="M189" s="7"/>
      <c r="N189" s="7"/>
    </row>
    <row r="190" spans="2:14" ht="15" hidden="1" customHeight="1" thickBot="1" x14ac:dyDescent="0.25">
      <c r="B190" s="35"/>
      <c r="C190" s="36">
        <f t="shared" si="40"/>
        <v>1201.9143947999953</v>
      </c>
      <c r="D190" s="37">
        <f t="shared" si="41"/>
        <v>120.19143947999953</v>
      </c>
      <c r="E190" s="38">
        <f>C190+D190+L$14+E189-L191</f>
        <v>289781.56058627885</v>
      </c>
      <c r="F190" s="38"/>
      <c r="G190" s="38"/>
      <c r="H190" s="38">
        <f>(H189*I$29)/12+H189+L191</f>
        <v>482969.26764379849</v>
      </c>
      <c r="I190" s="106"/>
      <c r="J190" s="107"/>
      <c r="K190" s="21"/>
      <c r="L190" s="23"/>
      <c r="M190" s="7"/>
      <c r="N190" s="7"/>
    </row>
    <row r="191" spans="2:14" ht="15" customHeight="1" thickBot="1" x14ac:dyDescent="0.25">
      <c r="B191" s="35">
        <v>12</v>
      </c>
      <c r="C191" s="36">
        <f>C179+C180+C181+C182+C183+C184+C185+C186+C187+C188+C189+C190</f>
        <v>14066.500453448252</v>
      </c>
      <c r="D191" s="37">
        <f>D179+D180+D181+D182+D183+D184+D185+D186+D187+D188+D189+D190</f>
        <v>1406.6500453448252</v>
      </c>
      <c r="E191" s="38">
        <f>E190</f>
        <v>289781.56058627885</v>
      </c>
      <c r="F191" s="38">
        <f>(F178*L17)+F178</f>
        <v>800516.10928384052</v>
      </c>
      <c r="G191" s="38">
        <f>F191-E191</f>
        <v>510734.54869756167</v>
      </c>
      <c r="H191" s="38">
        <f>H190</f>
        <v>482969.26764379849</v>
      </c>
      <c r="I191" s="106" t="s">
        <v>27</v>
      </c>
      <c r="J191" s="107"/>
      <c r="K191" s="22">
        <v>0</v>
      </c>
      <c r="L191" s="22"/>
      <c r="M191" s="7"/>
      <c r="N191" s="7"/>
    </row>
    <row r="192" spans="2:14" ht="15" hidden="1" customHeight="1" thickBot="1" x14ac:dyDescent="0.25">
      <c r="B192" s="35"/>
      <c r="C192" s="36">
        <f t="shared" ref="C192:C203" si="43">(E191+L$14)*(J$27)/12</f>
        <v>1207.4231691094953</v>
      </c>
      <c r="D192" s="37">
        <f t="shared" ref="D192:D203" si="44">(E191+L$14)*(J$28)/12</f>
        <v>120.74231691094953</v>
      </c>
      <c r="E192" s="38">
        <f>C192+D192+L$14+E191+K204</f>
        <v>291109.72607229929</v>
      </c>
      <c r="F192" s="38"/>
      <c r="G192" s="38"/>
      <c r="H192" s="38">
        <f>(H191-K204)*D$29/12+(H191-K204)</f>
        <v>485182.87678716588</v>
      </c>
      <c r="I192" s="106"/>
      <c r="J192" s="107"/>
      <c r="K192" s="21"/>
      <c r="L192" s="23"/>
      <c r="M192" s="7"/>
      <c r="N192" s="7"/>
    </row>
    <row r="193" spans="2:14" ht="15" hidden="1" customHeight="1" thickBot="1" x14ac:dyDescent="0.25">
      <c r="B193" s="35"/>
      <c r="C193" s="36">
        <f t="shared" si="43"/>
        <v>1212.9571919679138</v>
      </c>
      <c r="D193" s="37">
        <f t="shared" si="44"/>
        <v>121.29571919679137</v>
      </c>
      <c r="E193" s="38">
        <f t="shared" ref="E193:E202" si="45">C193+D193+L$14+E192</f>
        <v>292443.97898346401</v>
      </c>
      <c r="F193" s="38"/>
      <c r="G193" s="38"/>
      <c r="H193" s="38">
        <f t="shared" ref="H193:H241" si="46">(H192*J$29)/12+H192</f>
        <v>487406.63163910707</v>
      </c>
      <c r="I193" s="106"/>
      <c r="J193" s="107"/>
      <c r="K193" s="21"/>
      <c r="L193" s="23"/>
      <c r="M193" s="7"/>
      <c r="N193" s="7"/>
    </row>
    <row r="194" spans="2:14" ht="15" hidden="1" customHeight="1" thickBot="1" x14ac:dyDescent="0.25">
      <c r="B194" s="35"/>
      <c r="C194" s="36">
        <f t="shared" si="43"/>
        <v>1218.5165790977669</v>
      </c>
      <c r="D194" s="37">
        <f t="shared" si="44"/>
        <v>121.85165790977668</v>
      </c>
      <c r="E194" s="38">
        <f t="shared" si="45"/>
        <v>293784.34722047154</v>
      </c>
      <c r="F194" s="38"/>
      <c r="G194" s="38"/>
      <c r="H194" s="38">
        <f t="shared" si="46"/>
        <v>489640.57870078634</v>
      </c>
      <c r="I194" s="106"/>
      <c r="J194" s="107"/>
      <c r="K194" s="21"/>
      <c r="L194" s="23"/>
      <c r="M194" s="7"/>
      <c r="N194" s="7"/>
    </row>
    <row r="195" spans="2:14" ht="15" hidden="1" customHeight="1" thickBot="1" x14ac:dyDescent="0.25">
      <c r="B195" s="35"/>
      <c r="C195" s="36">
        <f t="shared" si="43"/>
        <v>1224.1014467519647</v>
      </c>
      <c r="D195" s="37">
        <f t="shared" si="44"/>
        <v>122.41014467519648</v>
      </c>
      <c r="E195" s="38">
        <f t="shared" si="45"/>
        <v>295130.85881189868</v>
      </c>
      <c r="F195" s="38"/>
      <c r="G195" s="38"/>
      <c r="H195" s="38">
        <f t="shared" si="46"/>
        <v>491884.76468649827</v>
      </c>
      <c r="I195" s="106"/>
      <c r="J195" s="107"/>
      <c r="K195" s="21"/>
      <c r="L195" s="23"/>
      <c r="M195" s="7"/>
      <c r="N195" s="7"/>
    </row>
    <row r="196" spans="2:14" ht="15" hidden="1" customHeight="1" thickBot="1" x14ac:dyDescent="0.25">
      <c r="B196" s="35"/>
      <c r="C196" s="36">
        <f t="shared" si="43"/>
        <v>1229.7119117162445</v>
      </c>
      <c r="D196" s="37">
        <f t="shared" si="44"/>
        <v>122.97119117162445</v>
      </c>
      <c r="E196" s="38">
        <f t="shared" si="45"/>
        <v>296483.54191478656</v>
      </c>
      <c r="F196" s="38"/>
      <c r="G196" s="38"/>
      <c r="H196" s="38">
        <f t="shared" si="46"/>
        <v>494139.23652464472</v>
      </c>
      <c r="I196" s="106"/>
      <c r="J196" s="107"/>
      <c r="K196" s="21"/>
      <c r="L196" s="23"/>
      <c r="M196" s="7"/>
      <c r="N196" s="7"/>
    </row>
    <row r="197" spans="2:14" ht="15" hidden="1" customHeight="1" thickBot="1" x14ac:dyDescent="0.25">
      <c r="B197" s="35"/>
      <c r="C197" s="36">
        <f t="shared" si="43"/>
        <v>1235.3480913116107</v>
      </c>
      <c r="D197" s="37">
        <f t="shared" si="44"/>
        <v>123.53480913116107</v>
      </c>
      <c r="E197" s="38">
        <f t="shared" si="45"/>
        <v>297842.42481522931</v>
      </c>
      <c r="F197" s="38"/>
      <c r="G197" s="38"/>
      <c r="H197" s="38">
        <f t="shared" si="46"/>
        <v>496404.04135871603</v>
      </c>
      <c r="I197" s="106"/>
      <c r="J197" s="107"/>
      <c r="K197" s="21"/>
      <c r="L197" s="23"/>
      <c r="M197" s="7"/>
      <c r="N197" s="7"/>
    </row>
    <row r="198" spans="2:14" ht="15" hidden="1" customHeight="1" thickBot="1" x14ac:dyDescent="0.25">
      <c r="B198" s="35"/>
      <c r="C198" s="36">
        <f t="shared" si="43"/>
        <v>1241.0101033967887</v>
      </c>
      <c r="D198" s="37">
        <f t="shared" si="44"/>
        <v>124.10101033967889</v>
      </c>
      <c r="E198" s="38">
        <f t="shared" si="45"/>
        <v>299207.53592896578</v>
      </c>
      <c r="F198" s="38"/>
      <c r="G198" s="38"/>
      <c r="H198" s="38">
        <f t="shared" si="46"/>
        <v>498679.22654827678</v>
      </c>
      <c r="I198" s="106"/>
      <c r="J198" s="107"/>
      <c r="K198" s="21"/>
      <c r="L198" s="23"/>
      <c r="M198" s="7"/>
      <c r="N198" s="7"/>
    </row>
    <row r="199" spans="2:14" ht="15" hidden="1" customHeight="1" thickBot="1" x14ac:dyDescent="0.25">
      <c r="B199" s="35"/>
      <c r="C199" s="36">
        <f t="shared" si="43"/>
        <v>1246.6980663706909</v>
      </c>
      <c r="D199" s="37">
        <f t="shared" si="44"/>
        <v>124.66980663706907</v>
      </c>
      <c r="E199" s="38">
        <f t="shared" si="45"/>
        <v>300578.90380197356</v>
      </c>
      <c r="F199" s="38"/>
      <c r="G199" s="38"/>
      <c r="H199" s="38">
        <f t="shared" si="46"/>
        <v>500964.83966995636</v>
      </c>
      <c r="I199" s="106"/>
      <c r="J199" s="107"/>
      <c r="K199" s="21"/>
      <c r="L199" s="23"/>
      <c r="M199" s="7"/>
      <c r="N199" s="7"/>
    </row>
    <row r="200" spans="2:14" ht="15" hidden="1" customHeight="1" thickBot="1" x14ac:dyDescent="0.25">
      <c r="B200" s="35"/>
      <c r="C200" s="36">
        <f t="shared" si="43"/>
        <v>1252.4120991748898</v>
      </c>
      <c r="D200" s="37">
        <f t="shared" si="44"/>
        <v>125.24120991748897</v>
      </c>
      <c r="E200" s="38">
        <f t="shared" si="45"/>
        <v>301956.55711106595</v>
      </c>
      <c r="F200" s="38"/>
      <c r="G200" s="38"/>
      <c r="H200" s="38">
        <f t="shared" si="46"/>
        <v>503260.92851844366</v>
      </c>
      <c r="I200" s="106"/>
      <c r="J200" s="107"/>
      <c r="K200" s="21"/>
      <c r="L200" s="23"/>
      <c r="M200" s="7"/>
      <c r="N200" s="7"/>
    </row>
    <row r="201" spans="2:14" ht="15" hidden="1" customHeight="1" thickBot="1" x14ac:dyDescent="0.25">
      <c r="B201" s="35"/>
      <c r="C201" s="36">
        <f t="shared" si="43"/>
        <v>1258.1523212961081</v>
      </c>
      <c r="D201" s="37">
        <f t="shared" si="44"/>
        <v>125.81523212961082</v>
      </c>
      <c r="E201" s="38">
        <f t="shared" si="45"/>
        <v>303340.52466449165</v>
      </c>
      <c r="F201" s="38"/>
      <c r="G201" s="38"/>
      <c r="H201" s="38">
        <f t="shared" si="46"/>
        <v>505567.54110748653</v>
      </c>
      <c r="I201" s="106"/>
      <c r="J201" s="107"/>
      <c r="K201" s="21"/>
      <c r="L201" s="23"/>
      <c r="M201" s="7"/>
      <c r="N201" s="7"/>
    </row>
    <row r="202" spans="2:14" ht="15" hidden="1" customHeight="1" thickBot="1" x14ac:dyDescent="0.25">
      <c r="B202" s="35"/>
      <c r="C202" s="36">
        <f t="shared" si="43"/>
        <v>1263.9188527687154</v>
      </c>
      <c r="D202" s="37">
        <f t="shared" si="44"/>
        <v>126.39188527687152</v>
      </c>
      <c r="E202" s="38">
        <f t="shared" si="45"/>
        <v>304730.83540253725</v>
      </c>
      <c r="F202" s="74">
        <f>C203+D203+L$14+E202</f>
        <v>306127.51839813223</v>
      </c>
      <c r="G202" s="38"/>
      <c r="H202" s="38">
        <f t="shared" si="46"/>
        <v>507884.72567089583</v>
      </c>
      <c r="I202" s="106"/>
      <c r="J202" s="107"/>
      <c r="K202" s="21"/>
      <c r="L202" s="23"/>
      <c r="M202" s="7"/>
      <c r="N202" s="7"/>
    </row>
    <row r="203" spans="2:14" ht="15" hidden="1" customHeight="1" thickBot="1" x14ac:dyDescent="0.25">
      <c r="B203" s="35"/>
      <c r="C203" s="36">
        <f t="shared" si="43"/>
        <v>1269.7118141772387</v>
      </c>
      <c r="D203" s="37">
        <f t="shared" si="44"/>
        <v>126.97118141772386</v>
      </c>
      <c r="E203" s="38">
        <f>C203+D203+L$14+E202-L204</f>
        <v>306127.51839813223</v>
      </c>
      <c r="F203" s="38"/>
      <c r="G203" s="38"/>
      <c r="H203" s="38">
        <f>(H202*J$29)/12+H202+L204</f>
        <v>510212.53066355409</v>
      </c>
      <c r="I203" s="106"/>
      <c r="J203" s="107"/>
      <c r="K203" s="21"/>
      <c r="L203" s="23"/>
      <c r="M203" s="7"/>
      <c r="N203" s="7"/>
    </row>
    <row r="204" spans="2:14" ht="15" customHeight="1" thickBot="1" x14ac:dyDescent="0.25">
      <c r="B204" s="35">
        <v>13</v>
      </c>
      <c r="C204" s="36">
        <f>C192+C193+C194+C195+C196+C197+C198+C199+C200+C201+C202+C203</f>
        <v>14859.961647139427</v>
      </c>
      <c r="D204" s="37">
        <f>D192+D193+D194+D195+D196+D197+D198+D199+D200+D201+D202+D203</f>
        <v>1485.9961647139428</v>
      </c>
      <c r="E204" s="38">
        <f>E203</f>
        <v>306127.51839813223</v>
      </c>
      <c r="F204" s="38">
        <f>(F191*L17)+F191</f>
        <v>832536.75365519419</v>
      </c>
      <c r="G204" s="38">
        <f>F204-E204</f>
        <v>526409.2352570619</v>
      </c>
      <c r="H204" s="38">
        <f>H203</f>
        <v>510212.53066355409</v>
      </c>
      <c r="I204" s="106" t="s">
        <v>28</v>
      </c>
      <c r="J204" s="107"/>
      <c r="K204" s="22">
        <v>0</v>
      </c>
      <c r="L204" s="22"/>
      <c r="M204" s="7"/>
      <c r="N204" s="7"/>
    </row>
    <row r="205" spans="2:14" ht="15" hidden="1" customHeight="1" thickBot="1" x14ac:dyDescent="0.25">
      <c r="B205" s="35"/>
      <c r="C205" s="36">
        <f t="shared" ref="C205:C216" si="47">(E204+L$14)*(J$27)/12</f>
        <v>1275.5313266588844</v>
      </c>
      <c r="D205" s="37">
        <f t="shared" ref="D205:D216" si="48">(E204+L$14)*(J$28)/12</f>
        <v>127.55313266588843</v>
      </c>
      <c r="E205" s="38">
        <f>C205+D205+L$14+E204+K217</f>
        <v>307530.60285745701</v>
      </c>
      <c r="F205" s="38"/>
      <c r="G205" s="38"/>
      <c r="H205" s="38">
        <f>(H204-K217)*D$29/12+(H204-K217)</f>
        <v>512551.0047624287</v>
      </c>
      <c r="I205" s="106"/>
      <c r="J205" s="107"/>
      <c r="K205" s="21"/>
      <c r="L205" s="23"/>
      <c r="M205" s="7"/>
      <c r="N205" s="7"/>
    </row>
    <row r="206" spans="2:14" ht="15" hidden="1" customHeight="1" thickBot="1" x14ac:dyDescent="0.25">
      <c r="B206" s="35"/>
      <c r="C206" s="36">
        <f t="shared" si="47"/>
        <v>1281.3775119060708</v>
      </c>
      <c r="D206" s="37">
        <f t="shared" si="48"/>
        <v>128.13775119060708</v>
      </c>
      <c r="E206" s="38">
        <f t="shared" ref="E206:E215" si="49">C206+D206+L$14+E205</f>
        <v>308940.11812055367</v>
      </c>
      <c r="F206" s="38"/>
      <c r="G206" s="38"/>
      <c r="H206" s="38">
        <f t="shared" si="46"/>
        <v>514900.19686758984</v>
      </c>
      <c r="I206" s="106"/>
      <c r="J206" s="107"/>
      <c r="K206" s="21"/>
      <c r="L206" s="23"/>
      <c r="M206" s="7"/>
      <c r="N206" s="7"/>
    </row>
    <row r="207" spans="2:14" ht="15" hidden="1" customHeight="1" thickBot="1" x14ac:dyDescent="0.25">
      <c r="B207" s="35"/>
      <c r="C207" s="36">
        <f t="shared" si="47"/>
        <v>1287.2504921689736</v>
      </c>
      <c r="D207" s="37">
        <f t="shared" si="48"/>
        <v>128.72504921689736</v>
      </c>
      <c r="E207" s="38">
        <f t="shared" si="49"/>
        <v>310356.09366193955</v>
      </c>
      <c r="F207" s="38"/>
      <c r="G207" s="38"/>
      <c r="H207" s="38">
        <f t="shared" si="46"/>
        <v>517260.15610323293</v>
      </c>
      <c r="I207" s="106"/>
      <c r="J207" s="107"/>
      <c r="K207" s="21"/>
      <c r="L207" s="23"/>
      <c r="M207" s="7"/>
      <c r="N207" s="7"/>
    </row>
    <row r="208" spans="2:14" ht="15" hidden="1" customHeight="1" thickBot="1" x14ac:dyDescent="0.25">
      <c r="B208" s="35"/>
      <c r="C208" s="36">
        <f t="shared" si="47"/>
        <v>1293.1503902580814</v>
      </c>
      <c r="D208" s="37">
        <f t="shared" si="48"/>
        <v>129.31503902580815</v>
      </c>
      <c r="E208" s="38">
        <f t="shared" si="49"/>
        <v>311778.55909122346</v>
      </c>
      <c r="F208" s="38"/>
      <c r="G208" s="38"/>
      <c r="H208" s="38">
        <f t="shared" si="46"/>
        <v>519630.9318187061</v>
      </c>
      <c r="I208" s="106"/>
      <c r="J208" s="107"/>
      <c r="K208" s="21"/>
      <c r="L208" s="23"/>
      <c r="M208" s="7"/>
      <c r="N208" s="7"/>
    </row>
    <row r="209" spans="2:14" ht="15" hidden="1" customHeight="1" thickBot="1" x14ac:dyDescent="0.25">
      <c r="B209" s="35"/>
      <c r="C209" s="36">
        <f t="shared" si="47"/>
        <v>1299.0773295467645</v>
      </c>
      <c r="D209" s="37">
        <f t="shared" si="48"/>
        <v>129.90773295467645</v>
      </c>
      <c r="E209" s="38">
        <f t="shared" si="49"/>
        <v>313207.54415372491</v>
      </c>
      <c r="F209" s="38"/>
      <c r="G209" s="38"/>
      <c r="H209" s="38">
        <f t="shared" si="46"/>
        <v>522012.57358954183</v>
      </c>
      <c r="I209" s="106"/>
      <c r="J209" s="107"/>
      <c r="K209" s="21"/>
      <c r="L209" s="23"/>
      <c r="M209" s="7"/>
      <c r="N209" s="7"/>
    </row>
    <row r="210" spans="2:14" ht="15" hidden="1" customHeight="1" thickBot="1" x14ac:dyDescent="0.25">
      <c r="B210" s="35"/>
      <c r="C210" s="36">
        <f t="shared" si="47"/>
        <v>1305.0314339738538</v>
      </c>
      <c r="D210" s="37">
        <f t="shared" si="48"/>
        <v>130.5031433973854</v>
      </c>
      <c r="E210" s="38">
        <f t="shared" si="49"/>
        <v>314643.07873109618</v>
      </c>
      <c r="F210" s="38"/>
      <c r="G210" s="38"/>
      <c r="H210" s="38">
        <f t="shared" si="46"/>
        <v>524405.13121849392</v>
      </c>
      <c r="I210" s="106"/>
      <c r="J210" s="107"/>
      <c r="K210" s="21"/>
      <c r="L210" s="23"/>
      <c r="M210" s="7"/>
      <c r="N210" s="7"/>
    </row>
    <row r="211" spans="2:14" ht="15" hidden="1" customHeight="1" thickBot="1" x14ac:dyDescent="0.25">
      <c r="B211" s="35"/>
      <c r="C211" s="36">
        <f t="shared" si="47"/>
        <v>1311.0128280462341</v>
      </c>
      <c r="D211" s="37">
        <f t="shared" si="48"/>
        <v>131.10128280462342</v>
      </c>
      <c r="E211" s="38">
        <f t="shared" si="49"/>
        <v>316085.19284194702</v>
      </c>
      <c r="F211" s="38"/>
      <c r="G211" s="38"/>
      <c r="H211" s="38">
        <f t="shared" si="46"/>
        <v>526808.6547365787</v>
      </c>
      <c r="I211" s="106"/>
      <c r="J211" s="107"/>
      <c r="K211" s="21"/>
      <c r="L211" s="23"/>
      <c r="M211" s="7"/>
      <c r="N211" s="7"/>
    </row>
    <row r="212" spans="2:14" ht="15" hidden="1" customHeight="1" thickBot="1" x14ac:dyDescent="0.25">
      <c r="B212" s="35"/>
      <c r="C212" s="36">
        <f t="shared" si="47"/>
        <v>1317.021636841446</v>
      </c>
      <c r="D212" s="37">
        <f t="shared" si="48"/>
        <v>131.70216368414461</v>
      </c>
      <c r="E212" s="38">
        <f t="shared" si="49"/>
        <v>317533.91664247261</v>
      </c>
      <c r="F212" s="38"/>
      <c r="G212" s="38"/>
      <c r="H212" s="38">
        <f t="shared" si="46"/>
        <v>529223.19440412137</v>
      </c>
      <c r="I212" s="106"/>
      <c r="J212" s="107"/>
      <c r="K212" s="21"/>
      <c r="L212" s="23"/>
      <c r="M212" s="7"/>
      <c r="N212" s="7"/>
    </row>
    <row r="213" spans="2:14" ht="15" hidden="1" customHeight="1" thickBot="1" x14ac:dyDescent="0.25">
      <c r="B213" s="38"/>
      <c r="C213" s="36">
        <f t="shared" si="47"/>
        <v>1323.0579860103026</v>
      </c>
      <c r="D213" s="37">
        <f t="shared" si="48"/>
        <v>132.30579860103026</v>
      </c>
      <c r="E213" s="38">
        <f t="shared" si="49"/>
        <v>318989.28042708396</v>
      </c>
      <c r="F213" s="38"/>
      <c r="G213" s="38"/>
      <c r="H213" s="38">
        <f t="shared" si="46"/>
        <v>531648.80071180698</v>
      </c>
      <c r="I213" s="106"/>
      <c r="J213" s="107"/>
      <c r="K213" s="21"/>
      <c r="L213" s="23"/>
      <c r="M213" s="7"/>
      <c r="N213" s="7"/>
    </row>
    <row r="214" spans="2:14" ht="15" hidden="1" customHeight="1" thickBot="1" x14ac:dyDescent="0.25">
      <c r="B214" s="35"/>
      <c r="C214" s="36">
        <f t="shared" si="47"/>
        <v>1329.1220017795165</v>
      </c>
      <c r="D214" s="37">
        <f t="shared" si="48"/>
        <v>132.91220017795163</v>
      </c>
      <c r="E214" s="38">
        <f t="shared" si="49"/>
        <v>320451.31462904142</v>
      </c>
      <c r="F214" s="38"/>
      <c r="G214" s="38"/>
      <c r="H214" s="38">
        <f t="shared" si="46"/>
        <v>534085.52438173606</v>
      </c>
      <c r="I214" s="106"/>
      <c r="J214" s="107"/>
      <c r="K214" s="21"/>
      <c r="L214" s="23"/>
      <c r="M214" s="7"/>
      <c r="N214" s="7"/>
    </row>
    <row r="215" spans="2:14" ht="15" hidden="1" customHeight="1" thickBot="1" x14ac:dyDescent="0.25">
      <c r="B215" s="35"/>
      <c r="C215" s="36">
        <f t="shared" si="47"/>
        <v>1335.2138109543394</v>
      </c>
      <c r="D215" s="37">
        <f t="shared" si="48"/>
        <v>133.52138109543392</v>
      </c>
      <c r="E215" s="38">
        <f t="shared" si="49"/>
        <v>321920.04982109118</v>
      </c>
      <c r="F215" s="74">
        <f>C216+D216+L$14+E215</f>
        <v>323395.51671610452</v>
      </c>
      <c r="G215" s="38"/>
      <c r="H215" s="38">
        <f t="shared" si="46"/>
        <v>536533.41636848566</v>
      </c>
      <c r="I215" s="106"/>
      <c r="J215" s="107"/>
      <c r="K215" s="21"/>
      <c r="L215" s="23"/>
      <c r="M215" s="7"/>
      <c r="N215" s="7"/>
    </row>
    <row r="216" spans="2:14" ht="15" hidden="1" customHeight="1" thickBot="1" x14ac:dyDescent="0.25">
      <c r="B216" s="35"/>
      <c r="C216" s="36">
        <f t="shared" si="47"/>
        <v>1341.3335409212134</v>
      </c>
      <c r="D216" s="37">
        <f t="shared" si="48"/>
        <v>134.13335409212132</v>
      </c>
      <c r="E216" s="38">
        <f>C216+D216+L$14+E215-L217</f>
        <v>323395.51671610452</v>
      </c>
      <c r="F216" s="38"/>
      <c r="G216" s="38"/>
      <c r="H216" s="38">
        <f>(H215*J$29)/12+H215+L217</f>
        <v>538992.52786017454</v>
      </c>
      <c r="I216" s="106"/>
      <c r="J216" s="107"/>
      <c r="K216" s="21"/>
      <c r="L216" s="23"/>
      <c r="M216" s="7"/>
      <c r="N216" s="7"/>
    </row>
    <row r="217" spans="2:14" ht="15" customHeight="1" thickBot="1" x14ac:dyDescent="0.25">
      <c r="B217" s="35">
        <v>14</v>
      </c>
      <c r="C217" s="36">
        <f>C205+C206+C207+C208+C209+C210+C211+C212+C213+C214+C215+C216</f>
        <v>15698.180289065682</v>
      </c>
      <c r="D217" s="37">
        <f>D205+D206+D207+D208+D209+D210+D211+D213+D212+D214+D215+D216</f>
        <v>1569.8180289065683</v>
      </c>
      <c r="E217" s="38">
        <f>E216</f>
        <v>323395.51671610452</v>
      </c>
      <c r="F217" s="38">
        <f>(F204*L17)+F204</f>
        <v>865838.22380140191</v>
      </c>
      <c r="G217" s="38">
        <f>F217-E217</f>
        <v>542442.70708529744</v>
      </c>
      <c r="H217" s="38">
        <f>H216</f>
        <v>538992.52786017454</v>
      </c>
      <c r="I217" s="106" t="s">
        <v>29</v>
      </c>
      <c r="J217" s="107"/>
      <c r="K217" s="22">
        <v>0</v>
      </c>
      <c r="L217" s="22"/>
      <c r="M217" s="7"/>
      <c r="N217" s="7"/>
    </row>
    <row r="218" spans="2:14" ht="15" hidden="1" customHeight="1" thickBot="1" x14ac:dyDescent="0.25">
      <c r="B218" s="35"/>
      <c r="C218" s="36">
        <f t="shared" ref="C218:C229" si="50">(E217+L$14)*(J$27)/12</f>
        <v>1347.4813196504356</v>
      </c>
      <c r="D218" s="37">
        <f t="shared" ref="D218:D229" si="51">(E217+L$14)*(J$28)/12</f>
        <v>134.74813196504354</v>
      </c>
      <c r="E218" s="38">
        <f>C218+D218+L$14+E217+K230</f>
        <v>324877.74616772</v>
      </c>
      <c r="F218" s="38"/>
      <c r="G218" s="38"/>
      <c r="H218" s="38">
        <f>(H217-K230)*D$29/12+(H217-K230)</f>
        <v>541462.91027953371</v>
      </c>
      <c r="I218" s="106"/>
      <c r="J218" s="107"/>
      <c r="K218" s="21"/>
      <c r="L218" s="23"/>
      <c r="M218" s="7"/>
      <c r="N218" s="7"/>
    </row>
    <row r="219" spans="2:14" ht="15" hidden="1" customHeight="1" thickBot="1" x14ac:dyDescent="0.25">
      <c r="B219" s="35"/>
      <c r="C219" s="36">
        <f t="shared" si="50"/>
        <v>1353.6572756988335</v>
      </c>
      <c r="D219" s="37">
        <f t="shared" si="51"/>
        <v>135.36572756988335</v>
      </c>
      <c r="E219" s="38">
        <f t="shared" ref="E219:E228" si="52">C219+D219+L$14+E218</f>
        <v>326366.7691709887</v>
      </c>
      <c r="F219" s="38"/>
      <c r="G219" s="38"/>
      <c r="H219" s="38">
        <f t="shared" si="46"/>
        <v>543944.61528498156</v>
      </c>
      <c r="I219" s="106"/>
      <c r="J219" s="107"/>
      <c r="K219" s="21"/>
      <c r="L219" s="23"/>
      <c r="M219" s="7"/>
      <c r="N219" s="7"/>
    </row>
    <row r="220" spans="2:14" ht="15" hidden="1" customHeight="1" thickBot="1" x14ac:dyDescent="0.25">
      <c r="B220" s="35"/>
      <c r="C220" s="36">
        <f t="shared" si="50"/>
        <v>1359.8615382124528</v>
      </c>
      <c r="D220" s="37">
        <f t="shared" si="51"/>
        <v>135.9861538212453</v>
      </c>
      <c r="E220" s="38">
        <f t="shared" si="52"/>
        <v>327862.61686302238</v>
      </c>
      <c r="F220" s="38"/>
      <c r="G220" s="38"/>
      <c r="H220" s="38">
        <f t="shared" si="46"/>
        <v>546437.69477170438</v>
      </c>
      <c r="I220" s="106"/>
      <c r="J220" s="107"/>
      <c r="K220" s="21"/>
      <c r="L220" s="23"/>
      <c r="M220" s="7"/>
      <c r="N220" s="7"/>
    </row>
    <row r="221" spans="2:14" ht="15" hidden="1" customHeight="1" thickBot="1" x14ac:dyDescent="0.25">
      <c r="B221" s="35"/>
      <c r="C221" s="36">
        <f t="shared" si="50"/>
        <v>1366.09423692926</v>
      </c>
      <c r="D221" s="37">
        <f t="shared" si="51"/>
        <v>136.60942369292601</v>
      </c>
      <c r="E221" s="38">
        <f t="shared" si="52"/>
        <v>329365.32052364456</v>
      </c>
      <c r="F221" s="38"/>
      <c r="G221" s="38"/>
      <c r="H221" s="38">
        <f t="shared" si="46"/>
        <v>548942.20087274141</v>
      </c>
      <c r="I221" s="106"/>
      <c r="J221" s="107"/>
      <c r="K221" s="21"/>
      <c r="L221" s="23"/>
      <c r="M221" s="7"/>
      <c r="N221" s="7"/>
    </row>
    <row r="222" spans="2:14" ht="15" hidden="1" customHeight="1" thickBot="1" x14ac:dyDescent="0.25">
      <c r="B222" s="35"/>
      <c r="C222" s="36">
        <f t="shared" si="50"/>
        <v>1372.3555021818522</v>
      </c>
      <c r="D222" s="37">
        <f t="shared" si="51"/>
        <v>137.23555021818524</v>
      </c>
      <c r="E222" s="38">
        <f t="shared" si="52"/>
        <v>330874.91157604463</v>
      </c>
      <c r="F222" s="38"/>
      <c r="G222" s="38"/>
      <c r="H222" s="38">
        <f t="shared" si="46"/>
        <v>551458.18596007477</v>
      </c>
      <c r="I222" s="106"/>
      <c r="J222" s="107"/>
      <c r="K222" s="21"/>
      <c r="L222" s="23"/>
      <c r="M222" s="7"/>
      <c r="N222" s="7"/>
    </row>
    <row r="223" spans="2:14" ht="15" hidden="1" customHeight="1" thickBot="1" x14ac:dyDescent="0.25">
      <c r="B223" s="35"/>
      <c r="C223" s="36">
        <f t="shared" si="50"/>
        <v>1378.645464900186</v>
      </c>
      <c r="D223" s="37">
        <f t="shared" si="51"/>
        <v>137.8645464900186</v>
      </c>
      <c r="E223" s="38">
        <f t="shared" si="52"/>
        <v>332391.42158743483</v>
      </c>
      <c r="F223" s="38"/>
      <c r="G223" s="38"/>
      <c r="H223" s="38">
        <f t="shared" si="46"/>
        <v>553985.7026457251</v>
      </c>
      <c r="I223" s="106"/>
      <c r="J223" s="107"/>
      <c r="K223" s="21"/>
      <c r="L223" s="23"/>
      <c r="M223" s="7"/>
      <c r="N223" s="7"/>
    </row>
    <row r="224" spans="2:14" ht="15" hidden="1" customHeight="1" thickBot="1" x14ac:dyDescent="0.25">
      <c r="B224" s="35"/>
      <c r="C224" s="36">
        <f t="shared" si="50"/>
        <v>1384.9642566143118</v>
      </c>
      <c r="D224" s="37">
        <f t="shared" si="51"/>
        <v>138.49642566143118</v>
      </c>
      <c r="E224" s="38">
        <f t="shared" si="52"/>
        <v>333914.88226971059</v>
      </c>
      <c r="F224" s="38"/>
      <c r="G224" s="38"/>
      <c r="H224" s="38">
        <f t="shared" si="46"/>
        <v>556524.80378285132</v>
      </c>
      <c r="I224" s="106"/>
      <c r="J224" s="107"/>
      <c r="K224" s="21"/>
      <c r="L224" s="23"/>
      <c r="M224" s="7"/>
      <c r="N224" s="7"/>
    </row>
    <row r="225" spans="2:14" ht="15" hidden="1" customHeight="1" thickBot="1" x14ac:dyDescent="0.25">
      <c r="B225" s="35"/>
      <c r="C225" s="36">
        <f t="shared" si="50"/>
        <v>1391.3120094571275</v>
      </c>
      <c r="D225" s="37">
        <f t="shared" si="51"/>
        <v>139.13120094571275</v>
      </c>
      <c r="E225" s="38">
        <f t="shared" si="52"/>
        <v>335445.32548011345</v>
      </c>
      <c r="F225" s="38"/>
      <c r="G225" s="38"/>
      <c r="H225" s="38">
        <f t="shared" si="46"/>
        <v>559075.54246685607</v>
      </c>
      <c r="I225" s="106"/>
      <c r="J225" s="107"/>
      <c r="K225" s="21"/>
      <c r="L225" s="23"/>
      <c r="M225" s="7"/>
      <c r="N225" s="7"/>
    </row>
    <row r="226" spans="2:14" ht="15" hidden="1" customHeight="1" thickBot="1" x14ac:dyDescent="0.25">
      <c r="B226" s="35"/>
      <c r="C226" s="36">
        <f t="shared" si="50"/>
        <v>1397.6888561671394</v>
      </c>
      <c r="D226" s="37">
        <f t="shared" si="51"/>
        <v>139.76888561671393</v>
      </c>
      <c r="E226" s="38">
        <f t="shared" si="52"/>
        <v>336982.78322189732</v>
      </c>
      <c r="F226" s="38"/>
      <c r="G226" s="38"/>
      <c r="H226" s="38">
        <f t="shared" si="46"/>
        <v>561637.9720364958</v>
      </c>
      <c r="I226" s="106"/>
      <c r="J226" s="107"/>
      <c r="K226" s="21"/>
      <c r="L226" s="23"/>
      <c r="M226" s="7"/>
      <c r="N226" s="7"/>
    </row>
    <row r="227" spans="2:14" ht="15" hidden="1" customHeight="1" thickBot="1" x14ac:dyDescent="0.25">
      <c r="B227" s="35"/>
      <c r="C227" s="36">
        <f t="shared" si="50"/>
        <v>1404.0949300912389</v>
      </c>
      <c r="D227" s="37">
        <f t="shared" si="51"/>
        <v>140.40949300912388</v>
      </c>
      <c r="E227" s="38">
        <f t="shared" si="52"/>
        <v>338527.2876449977</v>
      </c>
      <c r="F227" s="38"/>
      <c r="G227" s="38"/>
      <c r="H227" s="38">
        <f t="shared" si="46"/>
        <v>564212.14607499645</v>
      </c>
      <c r="I227" s="106"/>
      <c r="J227" s="107"/>
      <c r="K227" s="21"/>
      <c r="L227" s="23"/>
      <c r="M227" s="7"/>
      <c r="N227" s="7"/>
    </row>
    <row r="228" spans="2:14" ht="15" hidden="1" customHeight="1" thickBot="1" x14ac:dyDescent="0.25">
      <c r="B228" s="35"/>
      <c r="C228" s="36">
        <f t="shared" si="50"/>
        <v>1410.5303651874904</v>
      </c>
      <c r="D228" s="37">
        <f t="shared" si="51"/>
        <v>141.05303651874905</v>
      </c>
      <c r="E228" s="38">
        <f t="shared" si="52"/>
        <v>340078.87104670395</v>
      </c>
      <c r="F228" s="74">
        <f>C229+D229+L$14+E228</f>
        <v>341637.5658723347</v>
      </c>
      <c r="G228" s="38"/>
      <c r="H228" s="38">
        <f t="shared" si="46"/>
        <v>566798.11841117346</v>
      </c>
      <c r="I228" s="106"/>
      <c r="J228" s="107"/>
      <c r="K228" s="21"/>
      <c r="L228" s="23"/>
      <c r="M228" s="7"/>
      <c r="N228" s="7"/>
    </row>
    <row r="229" spans="2:14" ht="15" hidden="1" customHeight="1" thickBot="1" x14ac:dyDescent="0.25">
      <c r="B229" s="35"/>
      <c r="C229" s="36">
        <f t="shared" si="50"/>
        <v>1416.9952960279331</v>
      </c>
      <c r="D229" s="37">
        <f t="shared" si="51"/>
        <v>141.69952960279332</v>
      </c>
      <c r="E229" s="38">
        <f>C229+D229+L$14+E228-L230</f>
        <v>341637.5658723347</v>
      </c>
      <c r="F229" s="38"/>
      <c r="G229" s="38"/>
      <c r="H229" s="38">
        <f>(H228*J$29)/12+H228+L230</f>
        <v>569395.94312055805</v>
      </c>
      <c r="I229" s="106"/>
      <c r="J229" s="107"/>
      <c r="K229" s="21"/>
      <c r="L229" s="23"/>
      <c r="M229" s="7"/>
      <c r="N229" s="7"/>
    </row>
    <row r="230" spans="2:14" ht="15" customHeight="1" thickBot="1" x14ac:dyDescent="0.25">
      <c r="B230" s="35">
        <v>15</v>
      </c>
      <c r="C230" s="36">
        <f>C218+C219+C220+C221+C222+C223+C224+C225+C226+C227+C228+C229</f>
        <v>16583.681051118259</v>
      </c>
      <c r="D230" s="37">
        <f>D218+D219+D220+D221+D222+D223+D224+D225+D226+D227+D228+D229</f>
        <v>1658.368105111826</v>
      </c>
      <c r="E230" s="38">
        <f>E229</f>
        <v>341637.5658723347</v>
      </c>
      <c r="F230" s="38">
        <f>(F217*L17)+F217</f>
        <v>900471.75275345799</v>
      </c>
      <c r="G230" s="38">
        <f>F230-E230</f>
        <v>558834.18688112334</v>
      </c>
      <c r="H230" s="38">
        <f>H229</f>
        <v>569395.94312055805</v>
      </c>
      <c r="I230" s="106" t="s">
        <v>30</v>
      </c>
      <c r="J230" s="107"/>
      <c r="K230" s="22">
        <v>0</v>
      </c>
      <c r="L230" s="22"/>
      <c r="M230" s="7"/>
      <c r="N230" s="7"/>
    </row>
    <row r="231" spans="2:14" ht="15" hidden="1" customHeight="1" thickBot="1" x14ac:dyDescent="0.25">
      <c r="B231" s="35"/>
      <c r="C231" s="36">
        <f t="shared" ref="C231:C242" si="53">(E230+L$14)*(J$27)/12</f>
        <v>1423.4898578013947</v>
      </c>
      <c r="D231" s="37">
        <f t="shared" ref="D231:D242" si="54">(E230+L$14)*(J$28)/12</f>
        <v>142.34898578013946</v>
      </c>
      <c r="E231" s="38">
        <f>C231+D231+L$14+E230+K243</f>
        <v>343203.40471591626</v>
      </c>
      <c r="F231" s="38"/>
      <c r="G231" s="38"/>
      <c r="H231" s="38">
        <f>(H230-K243)*D$29/12+(H230-K243)</f>
        <v>572005.67452652729</v>
      </c>
      <c r="I231" s="106"/>
      <c r="J231" s="107"/>
      <c r="K231" s="21"/>
      <c r="L231" s="23"/>
      <c r="M231" s="7"/>
      <c r="N231" s="7"/>
    </row>
    <row r="232" spans="2:14" ht="15" hidden="1" customHeight="1" thickBot="1" x14ac:dyDescent="0.25">
      <c r="B232" s="35"/>
      <c r="C232" s="36">
        <f t="shared" si="53"/>
        <v>1430.0141863163178</v>
      </c>
      <c r="D232" s="37">
        <f t="shared" si="54"/>
        <v>143.00141863163176</v>
      </c>
      <c r="E232" s="38">
        <f t="shared" ref="E232:E241" si="55">C232+D232+L$14+E231</f>
        <v>344776.42032086418</v>
      </c>
      <c r="F232" s="38"/>
      <c r="G232" s="38"/>
      <c r="H232" s="38">
        <f t="shared" si="46"/>
        <v>574627.3672014405</v>
      </c>
      <c r="I232" s="106"/>
      <c r="J232" s="107"/>
      <c r="K232" s="21"/>
      <c r="L232" s="23"/>
      <c r="M232" s="7"/>
      <c r="N232" s="7"/>
    </row>
    <row r="233" spans="2:14" ht="15" hidden="1" customHeight="1" thickBot="1" x14ac:dyDescent="0.25">
      <c r="B233" s="35"/>
      <c r="C233" s="36">
        <f t="shared" si="53"/>
        <v>1436.5684180036008</v>
      </c>
      <c r="D233" s="37">
        <f t="shared" si="54"/>
        <v>143.65684180036007</v>
      </c>
      <c r="E233" s="38">
        <f t="shared" si="55"/>
        <v>346356.64558066812</v>
      </c>
      <c r="F233" s="38"/>
      <c r="G233" s="38"/>
      <c r="H233" s="38">
        <f t="shared" si="46"/>
        <v>577261.07596778043</v>
      </c>
      <c r="I233" s="106"/>
      <c r="J233" s="107"/>
      <c r="K233" s="21"/>
      <c r="L233" s="23"/>
      <c r="M233" s="7"/>
      <c r="N233" s="7"/>
    </row>
    <row r="234" spans="2:14" ht="15" hidden="1" customHeight="1" thickBot="1" x14ac:dyDescent="0.25">
      <c r="B234" s="35"/>
      <c r="C234" s="36">
        <f t="shared" si="53"/>
        <v>1443.1526899194505</v>
      </c>
      <c r="D234" s="37">
        <f t="shared" si="54"/>
        <v>144.31526899194506</v>
      </c>
      <c r="E234" s="38">
        <f t="shared" si="55"/>
        <v>347944.1135395795</v>
      </c>
      <c r="F234" s="38"/>
      <c r="G234" s="38"/>
      <c r="H234" s="38">
        <f t="shared" si="46"/>
        <v>579906.85589929938</v>
      </c>
      <c r="I234" s="106"/>
      <c r="J234" s="107"/>
      <c r="K234" s="21"/>
      <c r="L234" s="23"/>
      <c r="M234" s="7"/>
      <c r="N234" s="7"/>
    </row>
    <row r="235" spans="2:14" ht="15" hidden="1" customHeight="1" thickBot="1" x14ac:dyDescent="0.25">
      <c r="B235" s="35"/>
      <c r="C235" s="36">
        <f t="shared" si="53"/>
        <v>1449.7671397482479</v>
      </c>
      <c r="D235" s="37">
        <f t="shared" si="54"/>
        <v>144.97671397482478</v>
      </c>
      <c r="E235" s="38">
        <f t="shared" si="55"/>
        <v>349538.85739330255</v>
      </c>
      <c r="F235" s="38"/>
      <c r="G235" s="38"/>
      <c r="H235" s="38">
        <f t="shared" si="46"/>
        <v>582564.76232217113</v>
      </c>
      <c r="I235" s="106"/>
      <c r="J235" s="107"/>
      <c r="K235" s="21"/>
      <c r="L235" s="23"/>
      <c r="M235" s="7"/>
      <c r="N235" s="7"/>
    </row>
    <row r="236" spans="2:14" ht="15" hidden="1" customHeight="1" thickBot="1" x14ac:dyDescent="0.25">
      <c r="B236" s="35"/>
      <c r="C236" s="36">
        <f t="shared" si="53"/>
        <v>1456.4119058054273</v>
      </c>
      <c r="D236" s="37">
        <f t="shared" si="54"/>
        <v>145.64119058054271</v>
      </c>
      <c r="E236" s="38">
        <f t="shared" si="55"/>
        <v>351140.91048968851</v>
      </c>
      <c r="F236" s="38"/>
      <c r="G236" s="38"/>
      <c r="H236" s="38">
        <f t="shared" si="46"/>
        <v>585234.85081614775</v>
      </c>
      <c r="I236" s="106"/>
      <c r="J236" s="107"/>
      <c r="K236" s="21"/>
      <c r="L236" s="23"/>
      <c r="M236" s="7"/>
      <c r="N236" s="7"/>
    </row>
    <row r="237" spans="2:14" ht="15" hidden="1" customHeight="1" thickBot="1" x14ac:dyDescent="0.25">
      <c r="B237" s="35"/>
      <c r="C237" s="36">
        <f t="shared" si="53"/>
        <v>1463.0871270403688</v>
      </c>
      <c r="D237" s="37">
        <f t="shared" si="54"/>
        <v>146.30871270403688</v>
      </c>
      <c r="E237" s="38">
        <f t="shared" si="55"/>
        <v>352750.30632943293</v>
      </c>
      <c r="F237" s="38"/>
      <c r="G237" s="38"/>
      <c r="H237" s="38">
        <f t="shared" si="46"/>
        <v>587917.17721572181</v>
      </c>
      <c r="I237" s="106"/>
      <c r="J237" s="107"/>
      <c r="K237" s="21"/>
      <c r="L237" s="23"/>
      <c r="M237" s="7"/>
      <c r="N237" s="7"/>
    </row>
    <row r="238" spans="2:14" ht="15" hidden="1" customHeight="1" thickBot="1" x14ac:dyDescent="0.25">
      <c r="B238" s="38"/>
      <c r="C238" s="36">
        <f t="shared" si="53"/>
        <v>1469.792943039304</v>
      </c>
      <c r="D238" s="37">
        <f t="shared" si="54"/>
        <v>146.9792943039304</v>
      </c>
      <c r="E238" s="38">
        <f t="shared" si="55"/>
        <v>354367.07856677618</v>
      </c>
      <c r="F238" s="38"/>
      <c r="G238" s="38"/>
      <c r="H238" s="38">
        <f t="shared" si="46"/>
        <v>590611.79761129385</v>
      </c>
      <c r="I238" s="106"/>
      <c r="J238" s="107"/>
      <c r="K238" s="21"/>
      <c r="L238" s="23"/>
      <c r="M238" s="7"/>
      <c r="N238" s="7"/>
    </row>
    <row r="239" spans="2:14" ht="15" hidden="1" customHeight="1" thickBot="1" x14ac:dyDescent="0.25">
      <c r="B239" s="35"/>
      <c r="C239" s="36">
        <f t="shared" si="53"/>
        <v>1476.529494028234</v>
      </c>
      <c r="D239" s="37">
        <f t="shared" si="54"/>
        <v>147.6529494028234</v>
      </c>
      <c r="E239" s="38">
        <f t="shared" si="55"/>
        <v>355991.26101020724</v>
      </c>
      <c r="F239" s="38"/>
      <c r="G239" s="38"/>
      <c r="H239" s="38">
        <f t="shared" si="46"/>
        <v>593318.76835034566</v>
      </c>
      <c r="I239" s="106"/>
      <c r="J239" s="107"/>
      <c r="K239" s="21"/>
      <c r="L239" s="23"/>
      <c r="M239" s="7"/>
      <c r="N239" s="7"/>
    </row>
    <row r="240" spans="2:14" ht="15" hidden="1" customHeight="1" thickBot="1" x14ac:dyDescent="0.25">
      <c r="B240" s="35"/>
      <c r="C240" s="36">
        <f t="shared" si="53"/>
        <v>1483.2969208758634</v>
      </c>
      <c r="D240" s="37">
        <f t="shared" si="54"/>
        <v>148.32969208758635</v>
      </c>
      <c r="E240" s="38">
        <f t="shared" si="55"/>
        <v>357622.88762317068</v>
      </c>
      <c r="F240" s="38"/>
      <c r="G240" s="38"/>
      <c r="H240" s="38">
        <f t="shared" si="46"/>
        <v>596038.14603861806</v>
      </c>
      <c r="I240" s="106"/>
      <c r="J240" s="107"/>
      <c r="K240" s="21"/>
      <c r="L240" s="23"/>
      <c r="M240" s="7"/>
      <c r="N240" s="7"/>
    </row>
    <row r="241" spans="2:14" ht="15" hidden="1" customHeight="1" thickBot="1" x14ac:dyDescent="0.25">
      <c r="B241" s="35"/>
      <c r="C241" s="36">
        <f t="shared" si="53"/>
        <v>1490.0953650965446</v>
      </c>
      <c r="D241" s="37">
        <f t="shared" si="54"/>
        <v>149.00953650965445</v>
      </c>
      <c r="E241" s="38">
        <f t="shared" si="55"/>
        <v>359261.9925247769</v>
      </c>
      <c r="F241" s="74">
        <f>C242+D242+L$14+E241</f>
        <v>360908.60999051546</v>
      </c>
      <c r="G241" s="38"/>
      <c r="H241" s="38">
        <f t="shared" si="46"/>
        <v>598769.98754129501</v>
      </c>
      <c r="I241" s="106"/>
      <c r="J241" s="107"/>
      <c r="K241" s="21"/>
      <c r="L241" s="23"/>
      <c r="M241" s="7"/>
      <c r="N241" s="7"/>
    </row>
    <row r="242" spans="2:14" ht="15" hidden="1" customHeight="1" thickBot="1" x14ac:dyDescent="0.25">
      <c r="B242" s="35"/>
      <c r="C242" s="36">
        <f t="shared" si="53"/>
        <v>1496.9249688532373</v>
      </c>
      <c r="D242" s="37">
        <f t="shared" si="54"/>
        <v>149.69249688532372</v>
      </c>
      <c r="E242" s="38">
        <f>C242+D242+L$14+E241-L243</f>
        <v>360908.60999051546</v>
      </c>
      <c r="F242" s="38"/>
      <c r="G242" s="38"/>
      <c r="H242" s="38">
        <f>(H241*J$29)/12+H241+L243</f>
        <v>601514.34998419264</v>
      </c>
      <c r="I242" s="106"/>
      <c r="J242" s="107"/>
      <c r="K242" s="21"/>
      <c r="L242" s="23"/>
      <c r="M242" s="7"/>
      <c r="N242" s="7"/>
    </row>
    <row r="243" spans="2:14" ht="15" customHeight="1" thickBot="1" x14ac:dyDescent="0.25">
      <c r="B243" s="35">
        <v>16</v>
      </c>
      <c r="C243" s="36">
        <f>C231+C232+C233+C234+C235+C236+C237+C238+C240+C239+C241+C242</f>
        <v>17519.13101652799</v>
      </c>
      <c r="D243" s="37">
        <f>D231+D232+D233+D234+D235+D236+D237+D238+D239+D240+D241+D242</f>
        <v>1751.913101652799</v>
      </c>
      <c r="E243" s="38">
        <f>E242</f>
        <v>360908.60999051546</v>
      </c>
      <c r="F243" s="38">
        <f>(F230*L17)+F230</f>
        <v>936490.62286359631</v>
      </c>
      <c r="G243" s="38">
        <f>F243-E243</f>
        <v>575582.01287308079</v>
      </c>
      <c r="H243" s="38">
        <f>H242</f>
        <v>601514.34998419264</v>
      </c>
      <c r="I243" s="106" t="s">
        <v>31</v>
      </c>
      <c r="J243" s="107"/>
      <c r="K243" s="22">
        <v>0</v>
      </c>
      <c r="L243" s="22"/>
      <c r="M243" s="7"/>
      <c r="N243" s="7"/>
    </row>
    <row r="244" spans="2:14" ht="15" hidden="1" customHeight="1" thickBot="1" x14ac:dyDescent="0.25">
      <c r="B244" s="35"/>
      <c r="C244" s="36">
        <f t="shared" ref="C244:C255" si="56">(E243+L$14)*(K$27)/12</f>
        <v>1503.7858749604811</v>
      </c>
      <c r="D244" s="37">
        <f t="shared" ref="D244:D255" si="57">(E243+L$14)*(K$28)/12</f>
        <v>150.37858749604811</v>
      </c>
      <c r="E244" s="38">
        <f>C244+D244+L$14+E243+K256</f>
        <v>362562.77445297199</v>
      </c>
      <c r="F244" s="38"/>
      <c r="G244" s="38"/>
      <c r="H244" s="38">
        <f>(H243-K256)*D$29/12+(H243-K256)</f>
        <v>604271.29075495352</v>
      </c>
      <c r="I244" s="106"/>
      <c r="J244" s="107"/>
      <c r="K244" s="21"/>
      <c r="L244" s="23"/>
      <c r="M244" s="7"/>
      <c r="N244" s="7"/>
    </row>
    <row r="245" spans="2:14" ht="15" hidden="1" customHeight="1" thickBot="1" x14ac:dyDescent="0.25">
      <c r="B245" s="35"/>
      <c r="C245" s="36">
        <f t="shared" si="56"/>
        <v>1510.6782268873833</v>
      </c>
      <c r="D245" s="37">
        <f t="shared" si="57"/>
        <v>151.06782268873835</v>
      </c>
      <c r="E245" s="38">
        <f t="shared" ref="E245:E254" si="58">C245+D245+L$14+E244</f>
        <v>364224.52050254814</v>
      </c>
      <c r="F245" s="38"/>
      <c r="G245" s="38"/>
      <c r="H245" s="38">
        <f t="shared" ref="H245:H293" si="59">(H244*K$29)/12+H244</f>
        <v>607040.867504247</v>
      </c>
      <c r="I245" s="106"/>
      <c r="J245" s="107"/>
      <c r="K245" s="21"/>
      <c r="L245" s="23"/>
      <c r="M245" s="7"/>
      <c r="N245" s="7"/>
    </row>
    <row r="246" spans="2:14" ht="15" hidden="1" customHeight="1" thickBot="1" x14ac:dyDescent="0.25">
      <c r="B246" s="35"/>
      <c r="C246" s="36">
        <f t="shared" si="56"/>
        <v>1517.6021687606174</v>
      </c>
      <c r="D246" s="37">
        <f t="shared" si="57"/>
        <v>151.76021687606172</v>
      </c>
      <c r="E246" s="38">
        <f t="shared" si="58"/>
        <v>365893.8828881848</v>
      </c>
      <c r="F246" s="38"/>
      <c r="G246" s="38"/>
      <c r="H246" s="38">
        <f t="shared" si="59"/>
        <v>609823.13814697484</v>
      </c>
      <c r="I246" s="106"/>
      <c r="J246" s="107"/>
      <c r="K246" s="21"/>
      <c r="L246" s="23"/>
      <c r="M246" s="7"/>
      <c r="N246" s="7"/>
    </row>
    <row r="247" spans="2:14" ht="15" hidden="1" customHeight="1" thickBot="1" x14ac:dyDescent="0.25">
      <c r="B247" s="35"/>
      <c r="C247" s="36">
        <f t="shared" si="56"/>
        <v>1524.5578453674368</v>
      </c>
      <c r="D247" s="37">
        <f t="shared" si="57"/>
        <v>152.45578453674366</v>
      </c>
      <c r="E247" s="38">
        <f t="shared" si="58"/>
        <v>367570.89651808899</v>
      </c>
      <c r="F247" s="38"/>
      <c r="G247" s="38"/>
      <c r="H247" s="38">
        <f t="shared" si="59"/>
        <v>612618.16086348181</v>
      </c>
      <c r="I247" s="106"/>
      <c r="J247" s="107"/>
      <c r="K247" s="21"/>
      <c r="L247" s="23"/>
      <c r="M247" s="7"/>
      <c r="N247" s="7"/>
    </row>
    <row r="248" spans="2:14" ht="15" hidden="1" customHeight="1" thickBot="1" x14ac:dyDescent="0.25">
      <c r="B248" s="35"/>
      <c r="C248" s="36">
        <f t="shared" si="56"/>
        <v>1531.5454021587041</v>
      </c>
      <c r="D248" s="37">
        <f t="shared" si="57"/>
        <v>153.15454021587041</v>
      </c>
      <c r="E248" s="38">
        <f t="shared" si="58"/>
        <v>369255.5964604636</v>
      </c>
      <c r="F248" s="38"/>
      <c r="G248" s="38"/>
      <c r="H248" s="38">
        <f t="shared" si="59"/>
        <v>615425.99410077278</v>
      </c>
      <c r="I248" s="106"/>
      <c r="J248" s="107"/>
      <c r="K248" s="21"/>
      <c r="L248" s="23"/>
      <c r="M248" s="7"/>
      <c r="N248" s="7"/>
    </row>
    <row r="249" spans="2:14" ht="15" hidden="1" customHeight="1" thickBot="1" x14ac:dyDescent="0.25">
      <c r="B249" s="35"/>
      <c r="C249" s="36">
        <f t="shared" si="56"/>
        <v>1538.5649852519318</v>
      </c>
      <c r="D249" s="37">
        <f t="shared" si="57"/>
        <v>153.85649852519316</v>
      </c>
      <c r="E249" s="38">
        <f t="shared" si="58"/>
        <v>370948.01794424071</v>
      </c>
      <c r="F249" s="38"/>
      <c r="G249" s="38"/>
      <c r="H249" s="38">
        <f t="shared" si="59"/>
        <v>618246.69657373463</v>
      </c>
      <c r="I249" s="106"/>
      <c r="J249" s="107"/>
      <c r="K249" s="21"/>
      <c r="L249" s="23"/>
      <c r="M249" s="7"/>
      <c r="N249" s="7"/>
    </row>
    <row r="250" spans="2:14" ht="15" hidden="1" customHeight="1" thickBot="1" x14ac:dyDescent="0.25">
      <c r="B250" s="35"/>
      <c r="C250" s="36">
        <f t="shared" si="56"/>
        <v>1545.6167414343363</v>
      </c>
      <c r="D250" s="37">
        <f t="shared" si="57"/>
        <v>154.56167414343363</v>
      </c>
      <c r="E250" s="38">
        <f t="shared" si="58"/>
        <v>372648.19635981845</v>
      </c>
      <c r="F250" s="38"/>
      <c r="G250" s="38"/>
      <c r="H250" s="38">
        <f t="shared" si="59"/>
        <v>621080.32726636424</v>
      </c>
      <c r="I250" s="106"/>
      <c r="J250" s="107"/>
      <c r="K250" s="21"/>
      <c r="L250" s="23"/>
      <c r="M250" s="7"/>
      <c r="N250" s="7"/>
    </row>
    <row r="251" spans="2:14" ht="15" hidden="1" customHeight="1" thickBot="1" x14ac:dyDescent="0.25">
      <c r="B251" s="35"/>
      <c r="C251" s="36">
        <f t="shared" si="56"/>
        <v>1552.7008181659103</v>
      </c>
      <c r="D251" s="37">
        <f t="shared" si="57"/>
        <v>155.27008181659102</v>
      </c>
      <c r="E251" s="38">
        <f t="shared" si="58"/>
        <v>374356.16725980095</v>
      </c>
      <c r="F251" s="38"/>
      <c r="G251" s="38"/>
      <c r="H251" s="38">
        <f t="shared" si="59"/>
        <v>623926.94543300173</v>
      </c>
      <c r="I251" s="106"/>
      <c r="J251" s="107"/>
      <c r="K251" s="21"/>
      <c r="L251" s="23"/>
      <c r="M251" s="7"/>
      <c r="N251" s="7"/>
    </row>
    <row r="252" spans="2:14" ht="15" hidden="1" customHeight="1" thickBot="1" x14ac:dyDescent="0.25">
      <c r="B252" s="35"/>
      <c r="C252" s="36">
        <f t="shared" si="56"/>
        <v>1559.817363582504</v>
      </c>
      <c r="D252" s="37">
        <f t="shared" si="57"/>
        <v>155.9817363582504</v>
      </c>
      <c r="E252" s="38">
        <f t="shared" si="58"/>
        <v>376071.96635974169</v>
      </c>
      <c r="F252" s="38"/>
      <c r="G252" s="38"/>
      <c r="H252" s="38">
        <f t="shared" si="59"/>
        <v>626786.61059956963</v>
      </c>
      <c r="I252" s="106"/>
      <c r="J252" s="107"/>
      <c r="K252" s="21"/>
      <c r="L252" s="23"/>
      <c r="M252" s="7"/>
      <c r="N252" s="7"/>
    </row>
    <row r="253" spans="2:14" ht="15" hidden="1" customHeight="1" thickBot="1" x14ac:dyDescent="0.25">
      <c r="B253" s="35"/>
      <c r="C253" s="36">
        <f t="shared" si="56"/>
        <v>1566.9665264989237</v>
      </c>
      <c r="D253" s="37">
        <f t="shared" si="57"/>
        <v>156.69665264989237</v>
      </c>
      <c r="E253" s="38">
        <f t="shared" si="58"/>
        <v>377795.6295388905</v>
      </c>
      <c r="F253" s="38"/>
      <c r="G253" s="38"/>
      <c r="H253" s="38">
        <f t="shared" si="59"/>
        <v>629659.38256481767</v>
      </c>
      <c r="I253" s="106"/>
      <c r="J253" s="107"/>
      <c r="K253" s="21"/>
      <c r="L253" s="23"/>
      <c r="M253" s="7"/>
      <c r="N253" s="7"/>
    </row>
    <row r="254" spans="2:14" ht="15" hidden="1" customHeight="1" thickBot="1" x14ac:dyDescent="0.25">
      <c r="B254" s="35"/>
      <c r="C254" s="36">
        <f t="shared" si="56"/>
        <v>1574.1484564120437</v>
      </c>
      <c r="D254" s="37">
        <f t="shared" si="57"/>
        <v>157.41484564120438</v>
      </c>
      <c r="E254" s="38">
        <f t="shared" si="58"/>
        <v>379527.19284094375</v>
      </c>
      <c r="F254" s="74">
        <f>C255+D255+L$14+E254</f>
        <v>381266.69247479807</v>
      </c>
      <c r="G254" s="38"/>
      <c r="H254" s="38">
        <f t="shared" si="59"/>
        <v>632545.32140157314</v>
      </c>
      <c r="I254" s="106"/>
      <c r="J254" s="107"/>
      <c r="K254" s="21"/>
      <c r="L254" s="23"/>
      <c r="M254" s="7"/>
      <c r="N254" s="7"/>
    </row>
    <row r="255" spans="2:14" ht="15" hidden="1" customHeight="1" thickBot="1" x14ac:dyDescent="0.25">
      <c r="B255" s="35"/>
      <c r="C255" s="36">
        <f t="shared" si="56"/>
        <v>1581.3633035039322</v>
      </c>
      <c r="D255" s="37">
        <f t="shared" si="57"/>
        <v>158.13633035039325</v>
      </c>
      <c r="E255" s="38">
        <f>C255+D255+L$14+E254-L256</f>
        <v>381266.69247479807</v>
      </c>
      <c r="F255" s="38"/>
      <c r="G255" s="38"/>
      <c r="H255" s="38">
        <f>(H254*K$29)/12+H254+L256</f>
        <v>635444.48745799705</v>
      </c>
      <c r="I255" s="106"/>
      <c r="J255" s="107"/>
      <c r="K255" s="21"/>
      <c r="L255" s="23"/>
      <c r="M255" s="7"/>
      <c r="N255" s="7"/>
    </row>
    <row r="256" spans="2:14" ht="15" customHeight="1" thickBot="1" x14ac:dyDescent="0.25">
      <c r="B256" s="35">
        <v>17</v>
      </c>
      <c r="C256" s="36">
        <f>C244+C245+C246+C247+C248+C249+C250+C251+C252+C253+C254+C255</f>
        <v>18507.347712984203</v>
      </c>
      <c r="D256" s="37">
        <f>D244+D245+D246+D247+D248+D249+D250+D251+D252+D253+D254+D255</f>
        <v>1850.7347712984208</v>
      </c>
      <c r="E256" s="38">
        <f>E255</f>
        <v>381266.69247479807</v>
      </c>
      <c r="F256" s="38">
        <f>(F243*L17)+F243</f>
        <v>973950.24777814012</v>
      </c>
      <c r="G256" s="38">
        <f>F256-E256</f>
        <v>592683.55530334206</v>
      </c>
      <c r="H256" s="38">
        <f>H255</f>
        <v>635444.48745799705</v>
      </c>
      <c r="I256" s="106" t="s">
        <v>32</v>
      </c>
      <c r="J256" s="107"/>
      <c r="K256" s="22">
        <v>0</v>
      </c>
      <c r="L256" s="22"/>
      <c r="M256" s="7"/>
      <c r="N256" s="7"/>
    </row>
    <row r="257" spans="2:14" ht="15" hidden="1" customHeight="1" thickBot="1" x14ac:dyDescent="0.25">
      <c r="B257" s="35"/>
      <c r="C257" s="36">
        <f t="shared" ref="C257:C268" si="60">(E256+L$14)*(K$27)/12</f>
        <v>1588.6112186449921</v>
      </c>
      <c r="D257" s="37">
        <f t="shared" ref="D257:D268" si="61">(E256+L$14)*(K$28)/12</f>
        <v>158.86112186449921</v>
      </c>
      <c r="E257" s="38">
        <f>C257+D257+L$14+E256+K269</f>
        <v>383014.16481530754</v>
      </c>
      <c r="F257" s="38"/>
      <c r="G257" s="38"/>
      <c r="H257" s="38">
        <f>(H256-K269)*D$29/12+(H256-K269)</f>
        <v>638356.94135884615</v>
      </c>
      <c r="I257" s="106"/>
      <c r="J257" s="107"/>
      <c r="K257" s="21"/>
      <c r="L257" s="23"/>
      <c r="M257" s="7"/>
      <c r="N257" s="7"/>
    </row>
    <row r="258" spans="2:14" ht="15" hidden="1" customHeight="1" thickBot="1" x14ac:dyDescent="0.25">
      <c r="B258" s="35"/>
      <c r="C258" s="36">
        <f t="shared" si="60"/>
        <v>1595.8923533971147</v>
      </c>
      <c r="D258" s="37">
        <f t="shared" si="61"/>
        <v>159.58923533971148</v>
      </c>
      <c r="E258" s="38">
        <f t="shared" ref="E258:E267" si="62">C258+D258+L$14+E257</f>
        <v>384769.64640404435</v>
      </c>
      <c r="F258" s="38"/>
      <c r="G258" s="38"/>
      <c r="H258" s="38">
        <f t="shared" si="59"/>
        <v>641282.74400674086</v>
      </c>
      <c r="I258" s="106"/>
      <c r="J258" s="107"/>
      <c r="K258" s="21"/>
      <c r="L258" s="23"/>
      <c r="M258" s="7"/>
      <c r="N258" s="7"/>
    </row>
    <row r="259" spans="2:14" ht="15" hidden="1" customHeight="1" thickBot="1" x14ac:dyDescent="0.25">
      <c r="B259" s="35"/>
      <c r="C259" s="36">
        <f t="shared" si="60"/>
        <v>1603.2068600168516</v>
      </c>
      <c r="D259" s="37">
        <f t="shared" si="61"/>
        <v>160.32068600168515</v>
      </c>
      <c r="E259" s="38">
        <f t="shared" si="62"/>
        <v>386533.17395006289</v>
      </c>
      <c r="F259" s="38"/>
      <c r="G259" s="38"/>
      <c r="H259" s="38">
        <f t="shared" si="59"/>
        <v>644221.95658343844</v>
      </c>
      <c r="I259" s="106"/>
      <c r="J259" s="107"/>
      <c r="K259" s="21"/>
      <c r="L259" s="23"/>
      <c r="M259" s="7"/>
      <c r="N259" s="7"/>
    </row>
    <row r="260" spans="2:14" ht="15" hidden="1" customHeight="1" thickBot="1" x14ac:dyDescent="0.25">
      <c r="B260" s="35"/>
      <c r="C260" s="36">
        <f t="shared" si="60"/>
        <v>1610.5548914585954</v>
      </c>
      <c r="D260" s="37">
        <f t="shared" si="61"/>
        <v>161.05548914585953</v>
      </c>
      <c r="E260" s="38">
        <f t="shared" si="62"/>
        <v>388304.78433066735</v>
      </c>
      <c r="F260" s="38"/>
      <c r="G260" s="38"/>
      <c r="H260" s="38">
        <f t="shared" si="59"/>
        <v>647174.64055111259</v>
      </c>
      <c r="I260" s="106"/>
      <c r="J260" s="107"/>
      <c r="K260" s="21"/>
      <c r="L260" s="23"/>
      <c r="M260" s="7"/>
      <c r="N260" s="7"/>
    </row>
    <row r="261" spans="2:14" ht="15" hidden="1" customHeight="1" thickBot="1" x14ac:dyDescent="0.25">
      <c r="B261" s="35"/>
      <c r="C261" s="36">
        <f t="shared" si="60"/>
        <v>1617.9366013777808</v>
      </c>
      <c r="D261" s="37">
        <f t="shared" si="61"/>
        <v>161.79366013777806</v>
      </c>
      <c r="E261" s="38">
        <f t="shared" si="62"/>
        <v>390084.51459218288</v>
      </c>
      <c r="F261" s="38"/>
      <c r="G261" s="38"/>
      <c r="H261" s="38">
        <f t="shared" si="59"/>
        <v>650140.85765363858</v>
      </c>
      <c r="I261" s="106"/>
      <c r="J261" s="107"/>
      <c r="K261" s="21"/>
      <c r="L261" s="23"/>
      <c r="M261" s="7"/>
      <c r="N261" s="7"/>
    </row>
    <row r="262" spans="2:14" ht="15" hidden="1" customHeight="1" thickBot="1" x14ac:dyDescent="0.25">
      <c r="B262" s="35"/>
      <c r="C262" s="36">
        <f t="shared" si="60"/>
        <v>1625.3521441340954</v>
      </c>
      <c r="D262" s="37">
        <f t="shared" si="61"/>
        <v>162.53521441340953</v>
      </c>
      <c r="E262" s="38">
        <f t="shared" si="62"/>
        <v>391872.40195073036</v>
      </c>
      <c r="F262" s="38"/>
      <c r="G262" s="38"/>
      <c r="H262" s="38">
        <f t="shared" si="59"/>
        <v>653120.6699178844</v>
      </c>
      <c r="I262" s="106"/>
      <c r="J262" s="107"/>
      <c r="K262" s="21"/>
      <c r="L262" s="23"/>
      <c r="M262" s="7"/>
      <c r="N262" s="7"/>
    </row>
    <row r="263" spans="2:14" ht="15" hidden="1" customHeight="1" thickBot="1" x14ac:dyDescent="0.25">
      <c r="B263" s="35"/>
      <c r="C263" s="36">
        <f t="shared" si="60"/>
        <v>1632.8016747947097</v>
      </c>
      <c r="D263" s="37">
        <f t="shared" si="61"/>
        <v>163.28016747947098</v>
      </c>
      <c r="E263" s="38">
        <f t="shared" si="62"/>
        <v>393668.48379300453</v>
      </c>
      <c r="F263" s="38"/>
      <c r="G263" s="38"/>
      <c r="H263" s="38">
        <f t="shared" si="59"/>
        <v>656114.13965500798</v>
      </c>
      <c r="I263" s="106"/>
      <c r="J263" s="107"/>
      <c r="K263" s="21"/>
      <c r="L263" s="23"/>
      <c r="M263" s="7"/>
      <c r="N263" s="7"/>
    </row>
    <row r="264" spans="2:14" ht="15" hidden="1" customHeight="1" thickBot="1" x14ac:dyDescent="0.25">
      <c r="B264" s="35"/>
      <c r="C264" s="36">
        <f t="shared" si="60"/>
        <v>1640.285349137519</v>
      </c>
      <c r="D264" s="37">
        <f t="shared" si="61"/>
        <v>164.02853491375188</v>
      </c>
      <c r="E264" s="38">
        <f t="shared" si="62"/>
        <v>395472.79767705582</v>
      </c>
      <c r="F264" s="38"/>
      <c r="G264" s="38"/>
      <c r="H264" s="38">
        <f t="shared" si="59"/>
        <v>659121.32946176012</v>
      </c>
      <c r="I264" s="106"/>
      <c r="J264" s="107"/>
      <c r="K264" s="21"/>
      <c r="L264" s="23"/>
      <c r="M264" s="7"/>
      <c r="N264" s="7"/>
    </row>
    <row r="265" spans="2:14" ht="15" hidden="1" customHeight="1" thickBot="1" x14ac:dyDescent="0.25">
      <c r="B265" s="38"/>
      <c r="C265" s="36">
        <f t="shared" si="60"/>
        <v>1647.8033236543995</v>
      </c>
      <c r="D265" s="37">
        <f t="shared" si="61"/>
        <v>164.78033236543993</v>
      </c>
      <c r="E265" s="38">
        <f t="shared" si="62"/>
        <v>397285.38133307564</v>
      </c>
      <c r="F265" s="38"/>
      <c r="G265" s="38"/>
      <c r="H265" s="38">
        <f t="shared" si="59"/>
        <v>662142.30222179322</v>
      </c>
      <c r="I265" s="106"/>
      <c r="J265" s="107"/>
      <c r="K265" s="21"/>
      <c r="L265" s="23"/>
      <c r="M265" s="7"/>
      <c r="N265" s="7"/>
    </row>
    <row r="266" spans="2:14" ht="15" hidden="1" customHeight="1" thickBot="1" x14ac:dyDescent="0.25">
      <c r="B266" s="35"/>
      <c r="C266" s="36">
        <f t="shared" si="60"/>
        <v>1655.3557555544819</v>
      </c>
      <c r="D266" s="37">
        <f t="shared" si="61"/>
        <v>165.53557555544819</v>
      </c>
      <c r="E266" s="38">
        <f t="shared" si="62"/>
        <v>399106.27266418556</v>
      </c>
      <c r="F266" s="38"/>
      <c r="G266" s="38"/>
      <c r="H266" s="38">
        <f t="shared" si="59"/>
        <v>665177.12110697641</v>
      </c>
      <c r="I266" s="106"/>
      <c r="J266" s="107"/>
      <c r="K266" s="21"/>
      <c r="L266" s="23"/>
      <c r="M266" s="7"/>
      <c r="N266" s="7"/>
    </row>
    <row r="267" spans="2:14" ht="15" hidden="1" customHeight="1" thickBot="1" x14ac:dyDescent="0.25">
      <c r="B267" s="35"/>
      <c r="C267" s="36">
        <f t="shared" si="60"/>
        <v>1662.9428027674401</v>
      </c>
      <c r="D267" s="37">
        <f t="shared" si="61"/>
        <v>166.29428027674399</v>
      </c>
      <c r="E267" s="38">
        <f t="shared" si="62"/>
        <v>400935.50974722975</v>
      </c>
      <c r="F267" s="74">
        <f>C268+D268+L$14+E267</f>
        <v>402773.13083357119</v>
      </c>
      <c r="G267" s="38"/>
      <c r="H267" s="38">
        <f t="shared" si="59"/>
        <v>668225.84957871668</v>
      </c>
      <c r="I267" s="106"/>
      <c r="J267" s="107"/>
      <c r="K267" s="21"/>
      <c r="L267" s="23"/>
      <c r="M267" s="7"/>
      <c r="N267" s="7"/>
    </row>
    <row r="268" spans="2:14" ht="15" hidden="1" customHeight="1" thickBot="1" x14ac:dyDescent="0.25">
      <c r="B268" s="35"/>
      <c r="C268" s="36">
        <f t="shared" si="60"/>
        <v>1670.5646239467908</v>
      </c>
      <c r="D268" s="37">
        <f t="shared" si="61"/>
        <v>167.05646239467907</v>
      </c>
      <c r="E268" s="38">
        <f>C268+D268+L$14+E267-L269</f>
        <v>402773.13083357119</v>
      </c>
      <c r="F268" s="38"/>
      <c r="G268" s="38"/>
      <c r="H268" s="38">
        <f>(H267*K$29)/12+H267+L269</f>
        <v>671288.55138928583</v>
      </c>
      <c r="I268" s="106"/>
      <c r="J268" s="107"/>
      <c r="K268" s="21"/>
      <c r="L268" s="23"/>
      <c r="M268" s="7"/>
      <c r="N268" s="7"/>
    </row>
    <row r="269" spans="2:14" ht="15" customHeight="1" thickBot="1" x14ac:dyDescent="0.25">
      <c r="B269" s="35">
        <v>18</v>
      </c>
      <c r="C269" s="36">
        <f>C257+C258+C259+C260+C261+C262+C263+C264+C265+C266+C267+C268</f>
        <v>19551.307598884767</v>
      </c>
      <c r="D269" s="37">
        <f>D257+D258+D259+D260+D261+D262+D263+D264+D265+D266+D267+D268</f>
        <v>1955.1307598884773</v>
      </c>
      <c r="E269" s="38">
        <f>E268</f>
        <v>402773.13083357119</v>
      </c>
      <c r="F269" s="38">
        <f>(F256*L17)+F256</f>
        <v>1012908.2576892658</v>
      </c>
      <c r="G269" s="38">
        <f>F269-E269</f>
        <v>610135.12685569457</v>
      </c>
      <c r="H269" s="38">
        <f>H268</f>
        <v>671288.55138928583</v>
      </c>
      <c r="I269" s="106" t="s">
        <v>33</v>
      </c>
      <c r="J269" s="107"/>
      <c r="K269" s="22">
        <v>0</v>
      </c>
      <c r="L269" s="22"/>
      <c r="M269" s="7"/>
      <c r="N269" s="7"/>
    </row>
    <row r="270" spans="2:14" ht="15" hidden="1" customHeight="1" thickBot="1" x14ac:dyDescent="0.25">
      <c r="B270" s="35"/>
      <c r="C270" s="36">
        <f t="shared" ref="C270:C281" si="63">(E269+L$14)*(K$27)/12</f>
        <v>1678.2213784732132</v>
      </c>
      <c r="D270" s="37">
        <f t="shared" ref="D270:D281" si="64">(E269+L$14)*(K$28)/12</f>
        <v>167.82213784732133</v>
      </c>
      <c r="E270" s="38">
        <f>C270+D270+L$14+E269+K282</f>
        <v>404619.17434989172</v>
      </c>
      <c r="F270" s="38"/>
      <c r="G270" s="38"/>
      <c r="H270" s="38">
        <f>(H269-K282)*D$29/12+(H269-K282)</f>
        <v>674365.29058315337</v>
      </c>
      <c r="I270" s="106"/>
      <c r="J270" s="107"/>
      <c r="K270" s="21"/>
      <c r="L270" s="23"/>
      <c r="M270" s="7"/>
      <c r="N270" s="7"/>
    </row>
    <row r="271" spans="2:14" ht="15" hidden="1" customHeight="1" thickBot="1" x14ac:dyDescent="0.25">
      <c r="B271" s="35"/>
      <c r="C271" s="36">
        <f t="shared" si="63"/>
        <v>1685.9132264578823</v>
      </c>
      <c r="D271" s="37">
        <f t="shared" si="64"/>
        <v>168.59132264578821</v>
      </c>
      <c r="E271" s="38">
        <f t="shared" ref="E271:E280" si="65">C271+D271+L$14+E270</f>
        <v>406473.67889899539</v>
      </c>
      <c r="F271" s="38"/>
      <c r="G271" s="38"/>
      <c r="H271" s="38">
        <f t="shared" si="59"/>
        <v>677456.1314983262</v>
      </c>
      <c r="I271" s="106"/>
      <c r="J271" s="107"/>
      <c r="K271" s="21"/>
      <c r="L271" s="23"/>
      <c r="M271" s="7"/>
      <c r="N271" s="7"/>
    </row>
    <row r="272" spans="2:14" ht="15" hidden="1" customHeight="1" thickBot="1" x14ac:dyDescent="0.25">
      <c r="B272" s="35"/>
      <c r="C272" s="36">
        <f t="shared" si="63"/>
        <v>1693.6403287458143</v>
      </c>
      <c r="D272" s="37">
        <f t="shared" si="64"/>
        <v>169.36403287458143</v>
      </c>
      <c r="E272" s="38">
        <f t="shared" si="65"/>
        <v>408336.6832606158</v>
      </c>
      <c r="F272" s="38"/>
      <c r="G272" s="38"/>
      <c r="H272" s="38">
        <f t="shared" si="59"/>
        <v>680561.13876769354</v>
      </c>
      <c r="I272" s="106"/>
      <c r="J272" s="107"/>
      <c r="K272" s="21"/>
      <c r="L272" s="23"/>
      <c r="M272" s="7"/>
      <c r="N272" s="7"/>
    </row>
    <row r="273" spans="2:14" ht="15" hidden="1" customHeight="1" thickBot="1" x14ac:dyDescent="0.25">
      <c r="B273" s="35"/>
      <c r="C273" s="36">
        <f t="shared" si="63"/>
        <v>1701.4028469192326</v>
      </c>
      <c r="D273" s="37">
        <f t="shared" si="64"/>
        <v>170.14028469192326</v>
      </c>
      <c r="E273" s="38">
        <f t="shared" si="65"/>
        <v>410208.22639222693</v>
      </c>
      <c r="F273" s="38"/>
      <c r="G273" s="38"/>
      <c r="H273" s="38">
        <f t="shared" si="59"/>
        <v>683680.37732037879</v>
      </c>
      <c r="I273" s="106"/>
      <c r="J273" s="107"/>
      <c r="K273" s="21"/>
      <c r="L273" s="23"/>
      <c r="M273" s="7"/>
      <c r="N273" s="7"/>
    </row>
    <row r="274" spans="2:14" ht="15" hidden="1" customHeight="1" thickBot="1" x14ac:dyDescent="0.25">
      <c r="B274" s="35"/>
      <c r="C274" s="36">
        <f t="shared" si="63"/>
        <v>1709.2009433009455</v>
      </c>
      <c r="D274" s="37">
        <f t="shared" si="64"/>
        <v>170.92009433009457</v>
      </c>
      <c r="E274" s="38">
        <f t="shared" si="65"/>
        <v>412088.347429858</v>
      </c>
      <c r="F274" s="38"/>
      <c r="G274" s="38"/>
      <c r="H274" s="38">
        <f t="shared" si="59"/>
        <v>686813.91238309722</v>
      </c>
      <c r="I274" s="106"/>
      <c r="J274" s="107"/>
      <c r="K274" s="21"/>
      <c r="L274" s="23"/>
      <c r="M274" s="7"/>
      <c r="N274" s="7"/>
    </row>
    <row r="275" spans="2:14" ht="15" hidden="1" customHeight="1" thickBot="1" x14ac:dyDescent="0.25">
      <c r="B275" s="35"/>
      <c r="C275" s="36">
        <f t="shared" si="63"/>
        <v>1717.0347809577418</v>
      </c>
      <c r="D275" s="37">
        <f t="shared" si="64"/>
        <v>171.70347809577416</v>
      </c>
      <c r="E275" s="38">
        <f t="shared" si="65"/>
        <v>413977.08568891149</v>
      </c>
      <c r="F275" s="38"/>
      <c r="G275" s="38"/>
      <c r="H275" s="38">
        <f t="shared" si="59"/>
        <v>689961.80948151974</v>
      </c>
      <c r="I275" s="106"/>
      <c r="J275" s="107"/>
      <c r="K275" s="21"/>
      <c r="L275" s="23"/>
      <c r="M275" s="7"/>
      <c r="N275" s="7"/>
    </row>
    <row r="276" spans="2:14" ht="15" hidden="1" customHeight="1" thickBot="1" x14ac:dyDescent="0.25">
      <c r="B276" s="35"/>
      <c r="C276" s="36">
        <f t="shared" si="63"/>
        <v>1724.9045237037981</v>
      </c>
      <c r="D276" s="37">
        <f t="shared" si="64"/>
        <v>172.49045237037978</v>
      </c>
      <c r="E276" s="38">
        <f t="shared" si="65"/>
        <v>415874.48066498566</v>
      </c>
      <c r="F276" s="38"/>
      <c r="G276" s="38"/>
      <c r="H276" s="38">
        <f t="shared" si="59"/>
        <v>693124.13444164337</v>
      </c>
      <c r="I276" s="106"/>
      <c r="J276" s="107"/>
      <c r="K276" s="21"/>
      <c r="L276" s="23"/>
      <c r="M276" s="7"/>
      <c r="N276" s="7"/>
    </row>
    <row r="277" spans="2:14" ht="15" hidden="1" customHeight="1" thickBot="1" x14ac:dyDescent="0.25">
      <c r="B277" s="35"/>
      <c r="C277" s="36">
        <f t="shared" si="63"/>
        <v>1732.8103361041069</v>
      </c>
      <c r="D277" s="37">
        <f t="shared" si="64"/>
        <v>173.28103361041067</v>
      </c>
      <c r="E277" s="38">
        <f t="shared" si="65"/>
        <v>417780.57203470019</v>
      </c>
      <c r="F277" s="38"/>
      <c r="G277" s="38"/>
      <c r="H277" s="38">
        <f t="shared" si="59"/>
        <v>696300.95339116757</v>
      </c>
      <c r="I277" s="106"/>
      <c r="J277" s="107"/>
      <c r="K277" s="21"/>
      <c r="L277" s="23"/>
      <c r="M277" s="7"/>
      <c r="N277" s="7"/>
    </row>
    <row r="278" spans="2:14" ht="15" hidden="1" customHeight="1" thickBot="1" x14ac:dyDescent="0.25">
      <c r="B278" s="35"/>
      <c r="C278" s="36">
        <f t="shared" si="63"/>
        <v>1740.7523834779176</v>
      </c>
      <c r="D278" s="37">
        <f t="shared" si="64"/>
        <v>174.07523834779172</v>
      </c>
      <c r="E278" s="38">
        <f t="shared" si="65"/>
        <v>419695.39965652593</v>
      </c>
      <c r="F278" s="38"/>
      <c r="G278" s="38"/>
      <c r="H278" s="38">
        <f t="shared" si="59"/>
        <v>699492.33276087709</v>
      </c>
      <c r="I278" s="106"/>
      <c r="J278" s="107"/>
      <c r="K278" s="21"/>
      <c r="L278" s="23"/>
      <c r="M278" s="7"/>
      <c r="N278" s="7"/>
    </row>
    <row r="279" spans="2:14" ht="15" hidden="1" customHeight="1" thickBot="1" x14ac:dyDescent="0.25">
      <c r="B279" s="35"/>
      <c r="C279" s="36">
        <f t="shared" si="63"/>
        <v>1748.7308319021915</v>
      </c>
      <c r="D279" s="37">
        <f t="shared" si="64"/>
        <v>174.87308319021915</v>
      </c>
      <c r="E279" s="38">
        <f t="shared" si="65"/>
        <v>421619.00357161835</v>
      </c>
      <c r="F279" s="38"/>
      <c r="G279" s="38"/>
      <c r="H279" s="38">
        <f t="shared" si="59"/>
        <v>702698.33928603109</v>
      </c>
      <c r="I279" s="106"/>
      <c r="J279" s="107"/>
      <c r="K279" s="21"/>
      <c r="L279" s="23"/>
      <c r="M279" s="7"/>
      <c r="N279" s="7"/>
    </row>
    <row r="280" spans="2:14" ht="15" hidden="1" customHeight="1" thickBot="1" x14ac:dyDescent="0.25">
      <c r="B280" s="35"/>
      <c r="C280" s="36">
        <f t="shared" si="63"/>
        <v>1756.7458482150766</v>
      </c>
      <c r="D280" s="37">
        <f t="shared" si="64"/>
        <v>175.67458482150766</v>
      </c>
      <c r="E280" s="38">
        <f t="shared" si="65"/>
        <v>423551.42400465492</v>
      </c>
      <c r="F280" s="74">
        <f>C281+D281+L$14+E280</f>
        <v>425492.70136467624</v>
      </c>
      <c r="G280" s="38"/>
      <c r="H280" s="38">
        <f t="shared" si="59"/>
        <v>705919.04000775877</v>
      </c>
      <c r="I280" s="106"/>
      <c r="J280" s="107"/>
      <c r="K280" s="21"/>
      <c r="L280" s="23"/>
      <c r="M280" s="7"/>
      <c r="N280" s="7"/>
    </row>
    <row r="281" spans="2:14" ht="15" hidden="1" customHeight="1" thickBot="1" x14ac:dyDescent="0.25">
      <c r="B281" s="35"/>
      <c r="C281" s="36">
        <f t="shared" si="63"/>
        <v>1764.7976000193958</v>
      </c>
      <c r="D281" s="37">
        <f t="shared" si="64"/>
        <v>176.47976000193955</v>
      </c>
      <c r="E281" s="38">
        <f>C281+D281+L$14+E280-L282</f>
        <v>425492.70136467624</v>
      </c>
      <c r="F281" s="38"/>
      <c r="G281" s="38"/>
      <c r="H281" s="38">
        <f>(H280*K$29)/12+H280+L282</f>
        <v>709154.50227446097</v>
      </c>
      <c r="I281" s="106"/>
      <c r="J281" s="107"/>
      <c r="K281" s="21"/>
      <c r="L281" s="23"/>
      <c r="M281" s="7"/>
      <c r="N281" s="7"/>
    </row>
    <row r="282" spans="2:14" ht="15" customHeight="1" thickBot="1" x14ac:dyDescent="0.25">
      <c r="B282" s="35">
        <v>19</v>
      </c>
      <c r="C282" s="36">
        <f>C270+C271+C272+C273+C274+C275+C276+C277+C278+C279+C280+C281</f>
        <v>20654.155028277313</v>
      </c>
      <c r="D282" s="37">
        <f>D270+D271+D272+D273+D274+D275+D276+D277+D278+D279+D280+D281</f>
        <v>2065.4155028277319</v>
      </c>
      <c r="E282" s="38">
        <f>E281</f>
        <v>425492.70136467624</v>
      </c>
      <c r="F282" s="38">
        <f>(F269*L17)+F269</f>
        <v>1053424.5879968363</v>
      </c>
      <c r="G282" s="38">
        <f>F282-E282</f>
        <v>627931.88663216005</v>
      </c>
      <c r="H282" s="38">
        <f>H281</f>
        <v>709154.50227446097</v>
      </c>
      <c r="I282" s="106" t="s">
        <v>34</v>
      </c>
      <c r="J282" s="107"/>
      <c r="K282" s="22">
        <v>0</v>
      </c>
      <c r="L282" s="22"/>
      <c r="M282" s="7"/>
      <c r="N282" s="7"/>
    </row>
    <row r="283" spans="2:14" ht="15" hidden="1" customHeight="1" thickBot="1" x14ac:dyDescent="0.25">
      <c r="B283" s="35"/>
      <c r="C283" s="36">
        <f t="shared" ref="C283:C294" si="66">(E282+L$14)*(K$27)/12</f>
        <v>1772.8862556861511</v>
      </c>
      <c r="D283" s="37">
        <f>(E282+L$14)*(K$28)/12</f>
        <v>177.28862556861509</v>
      </c>
      <c r="E283" s="38">
        <f>C283+D283+L$14+E282+K295</f>
        <v>427442.87624593102</v>
      </c>
      <c r="F283" s="38"/>
      <c r="G283" s="38"/>
      <c r="H283" s="38">
        <f>(H282-K295)*D$29/12+(H282-K295)</f>
        <v>712404.79374321888</v>
      </c>
      <c r="I283" s="106"/>
      <c r="J283" s="107"/>
      <c r="K283" s="21"/>
      <c r="L283" s="23"/>
      <c r="M283" s="7"/>
      <c r="N283" s="7"/>
    </row>
    <row r="284" spans="2:14" ht="15" hidden="1" customHeight="1" thickBot="1" x14ac:dyDescent="0.25">
      <c r="B284" s="35"/>
      <c r="C284" s="36">
        <f t="shared" si="66"/>
        <v>1781.011984358046</v>
      </c>
      <c r="D284" s="37">
        <f t="shared" ref="D284:D294" si="67">(E283+L$14)*(K$28)/12</f>
        <v>178.1011984358046</v>
      </c>
      <c r="E284" s="38">
        <f t="shared" ref="E284:E293" si="68">C284+D284+L$14+E283</f>
        <v>429401.98942872486</v>
      </c>
      <c r="F284" s="38"/>
      <c r="G284" s="38"/>
      <c r="H284" s="38">
        <f t="shared" si="59"/>
        <v>715669.98238120868</v>
      </c>
      <c r="I284" s="106"/>
      <c r="J284" s="107"/>
      <c r="K284" s="21"/>
      <c r="L284" s="23"/>
      <c r="M284" s="7"/>
      <c r="N284" s="7"/>
    </row>
    <row r="285" spans="2:14" ht="15" hidden="1" customHeight="1" thickBot="1" x14ac:dyDescent="0.25">
      <c r="B285" s="35"/>
      <c r="C285" s="36">
        <f t="shared" si="66"/>
        <v>1789.1749559530206</v>
      </c>
      <c r="D285" s="37">
        <f t="shared" si="67"/>
        <v>178.91749559530203</v>
      </c>
      <c r="E285" s="38">
        <f t="shared" si="68"/>
        <v>431370.08188027318</v>
      </c>
      <c r="F285" s="38"/>
      <c r="G285" s="38"/>
      <c r="H285" s="38">
        <f t="shared" si="59"/>
        <v>718950.13646712259</v>
      </c>
      <c r="I285" s="106"/>
      <c r="J285" s="107"/>
      <c r="K285" s="21"/>
      <c r="L285" s="23"/>
      <c r="M285" s="7"/>
      <c r="N285" s="7"/>
    </row>
    <row r="286" spans="2:14" ht="15" hidden="1" customHeight="1" thickBot="1" x14ac:dyDescent="0.25">
      <c r="B286" s="35"/>
      <c r="C286" s="36">
        <f t="shared" si="66"/>
        <v>1797.3753411678051</v>
      </c>
      <c r="D286" s="37">
        <f t="shared" si="67"/>
        <v>179.73753411678049</v>
      </c>
      <c r="E286" s="38">
        <f t="shared" si="68"/>
        <v>433347.19475555775</v>
      </c>
      <c r="F286" s="38"/>
      <c r="G286" s="38"/>
      <c r="H286" s="38">
        <f t="shared" si="59"/>
        <v>722245.32459259685</v>
      </c>
      <c r="I286" s="106"/>
      <c r="J286" s="107"/>
      <c r="K286" s="21"/>
      <c r="L286" s="23"/>
      <c r="M286" s="7"/>
      <c r="N286" s="7"/>
    </row>
    <row r="287" spans="2:14" ht="15" hidden="1" customHeight="1" thickBot="1" x14ac:dyDescent="0.25">
      <c r="B287" s="35"/>
      <c r="C287" s="36">
        <f t="shared" si="66"/>
        <v>1805.6133114814909</v>
      </c>
      <c r="D287" s="37">
        <f t="shared" si="67"/>
        <v>180.56133114814907</v>
      </c>
      <c r="E287" s="38">
        <f t="shared" si="68"/>
        <v>435333.36939818738</v>
      </c>
      <c r="F287" s="38"/>
      <c r="G287" s="38"/>
      <c r="H287" s="38">
        <f t="shared" si="59"/>
        <v>725555.61566364625</v>
      </c>
      <c r="I287" s="106"/>
      <c r="J287" s="107"/>
      <c r="K287" s="21"/>
      <c r="L287" s="23"/>
      <c r="M287" s="7"/>
      <c r="N287" s="7"/>
    </row>
    <row r="288" spans="2:14" ht="15" hidden="1" customHeight="1" thickBot="1" x14ac:dyDescent="0.25">
      <c r="B288" s="35"/>
      <c r="C288" s="36">
        <f t="shared" si="66"/>
        <v>1813.8890391591142</v>
      </c>
      <c r="D288" s="37">
        <f t="shared" si="67"/>
        <v>181.38890391591141</v>
      </c>
      <c r="E288" s="38">
        <f t="shared" si="68"/>
        <v>437328.64734126243</v>
      </c>
      <c r="F288" s="38"/>
      <c r="G288" s="38"/>
      <c r="H288" s="38">
        <f t="shared" si="59"/>
        <v>728881.07890210464</v>
      </c>
      <c r="I288" s="106"/>
      <c r="J288" s="107"/>
      <c r="K288" s="21"/>
      <c r="L288" s="23"/>
      <c r="M288" s="7"/>
      <c r="N288" s="7"/>
    </row>
    <row r="289" spans="2:14" ht="15" hidden="1" customHeight="1" thickBot="1" x14ac:dyDescent="0.25">
      <c r="B289" s="35"/>
      <c r="C289" s="36">
        <f t="shared" si="66"/>
        <v>1822.2026972552603</v>
      </c>
      <c r="D289" s="37">
        <f t="shared" si="67"/>
        <v>182.22026972552601</v>
      </c>
      <c r="E289" s="38">
        <f t="shared" si="68"/>
        <v>439333.07030824322</v>
      </c>
      <c r="F289" s="38"/>
      <c r="G289" s="38"/>
      <c r="H289" s="38">
        <f t="shared" si="59"/>
        <v>732221.78384707263</v>
      </c>
      <c r="I289" s="106"/>
      <c r="J289" s="107"/>
      <c r="K289" s="21"/>
      <c r="L289" s="23"/>
      <c r="M289" s="7"/>
      <c r="N289" s="7"/>
    </row>
    <row r="290" spans="2:14" ht="15" hidden="1" customHeight="1" thickBot="1" x14ac:dyDescent="0.25">
      <c r="B290" s="35"/>
      <c r="C290" s="36">
        <f t="shared" si="66"/>
        <v>1830.5544596176803</v>
      </c>
      <c r="D290" s="37">
        <f t="shared" si="67"/>
        <v>183.05544596176802</v>
      </c>
      <c r="E290" s="38">
        <f t="shared" si="68"/>
        <v>441346.68021382269</v>
      </c>
      <c r="F290" s="38"/>
      <c r="G290" s="38"/>
      <c r="H290" s="38">
        <f t="shared" si="59"/>
        <v>735577.80035637168</v>
      </c>
      <c r="I290" s="106"/>
      <c r="J290" s="107"/>
      <c r="K290" s="21"/>
      <c r="L290" s="23"/>
      <c r="M290" s="7"/>
      <c r="N290" s="7"/>
    </row>
    <row r="291" spans="2:14" ht="15" hidden="1" customHeight="1" thickBot="1" x14ac:dyDescent="0.25">
      <c r="B291" s="38"/>
      <c r="C291" s="36">
        <f t="shared" si="66"/>
        <v>1838.9445008909279</v>
      </c>
      <c r="D291" s="37">
        <f t="shared" si="67"/>
        <v>183.89445008909277</v>
      </c>
      <c r="E291" s="38">
        <f t="shared" si="68"/>
        <v>443369.51916480274</v>
      </c>
      <c r="F291" s="38"/>
      <c r="G291" s="38"/>
      <c r="H291" s="38">
        <f t="shared" si="59"/>
        <v>738949.19860800507</v>
      </c>
      <c r="I291" s="106"/>
      <c r="J291" s="107"/>
      <c r="K291" s="21"/>
      <c r="L291" s="23"/>
      <c r="M291" s="7"/>
      <c r="N291" s="7"/>
    </row>
    <row r="292" spans="2:14" ht="15" hidden="1" customHeight="1" thickBot="1" x14ac:dyDescent="0.25">
      <c r="B292" s="35"/>
      <c r="C292" s="36">
        <f t="shared" si="66"/>
        <v>1847.3729965200116</v>
      </c>
      <c r="D292" s="37">
        <f t="shared" si="67"/>
        <v>184.73729965200116</v>
      </c>
      <c r="E292" s="38">
        <f t="shared" si="68"/>
        <v>445401.62946097477</v>
      </c>
      <c r="F292" s="38"/>
      <c r="G292" s="38"/>
      <c r="H292" s="38">
        <f t="shared" si="59"/>
        <v>742336.0491016251</v>
      </c>
      <c r="I292" s="106"/>
      <c r="J292" s="107"/>
      <c r="K292" s="21"/>
      <c r="L292" s="23"/>
      <c r="M292" s="7"/>
      <c r="N292" s="7"/>
    </row>
    <row r="293" spans="2:14" ht="15" hidden="1" customHeight="1" thickBot="1" x14ac:dyDescent="0.25">
      <c r="B293" s="35"/>
      <c r="C293" s="36">
        <f t="shared" si="66"/>
        <v>1855.8401227540617</v>
      </c>
      <c r="D293" s="37">
        <f t="shared" si="67"/>
        <v>185.58401227540617</v>
      </c>
      <c r="E293" s="38">
        <f t="shared" si="68"/>
        <v>447443.05359600426</v>
      </c>
      <c r="F293" s="74">
        <f>C294+D294+L$14+E293</f>
        <v>449493.83425831929</v>
      </c>
      <c r="G293" s="38"/>
      <c r="H293" s="38">
        <f t="shared" si="59"/>
        <v>745738.42266000761</v>
      </c>
      <c r="I293" s="106"/>
      <c r="J293" s="107"/>
      <c r="K293" s="21"/>
      <c r="L293" s="23"/>
      <c r="M293" s="7"/>
      <c r="N293" s="7"/>
    </row>
    <row r="294" spans="2:14" ht="15" hidden="1" customHeight="1" thickBot="1" x14ac:dyDescent="0.25">
      <c r="B294" s="35"/>
      <c r="C294" s="36">
        <f t="shared" si="66"/>
        <v>1864.346056650018</v>
      </c>
      <c r="D294" s="37">
        <f t="shared" si="67"/>
        <v>186.43460566500178</v>
      </c>
      <c r="E294" s="38">
        <f>C294+D294+L$14+E293-L295</f>
        <v>449493.83425831929</v>
      </c>
      <c r="F294" s="38"/>
      <c r="G294" s="38"/>
      <c r="H294" s="38">
        <f>(H293*K$29)/12+H293+L295</f>
        <v>749156.39043053263</v>
      </c>
      <c r="I294" s="106"/>
      <c r="J294" s="107"/>
      <c r="K294" s="21"/>
      <c r="L294" s="23"/>
      <c r="M294" s="7"/>
      <c r="N294" s="7"/>
    </row>
    <row r="295" spans="2:14" ht="15" customHeight="1" x14ac:dyDescent="0.2">
      <c r="B295" s="69">
        <v>20</v>
      </c>
      <c r="C295" s="70">
        <f>C283+C284+C285+C286+C287+C288+C289+C290+C291+C292+C293+C294</f>
        <v>21819.21172149359</v>
      </c>
      <c r="D295" s="71">
        <f>D283+D284+D285+D286+D287+D288+D289+D290+D291+D292+D293+D294</f>
        <v>2181.9211721493589</v>
      </c>
      <c r="E295" s="72">
        <f>E294</f>
        <v>449493.83425831929</v>
      </c>
      <c r="F295" s="72">
        <f>(F282*L17)+F282</f>
        <v>1095561.5715167096</v>
      </c>
      <c r="G295" s="72">
        <f>F295-E295</f>
        <v>646067.73725839029</v>
      </c>
      <c r="H295" s="72">
        <f>H294</f>
        <v>749156.39043053263</v>
      </c>
      <c r="I295" s="106" t="s">
        <v>35</v>
      </c>
      <c r="J295" s="107"/>
      <c r="K295" s="22">
        <v>0</v>
      </c>
      <c r="L295" s="22"/>
      <c r="M295" s="7"/>
      <c r="N295" s="7"/>
    </row>
    <row r="296" spans="2:14" ht="19.5" hidden="1" customHeight="1" thickBot="1" x14ac:dyDescent="0.25">
      <c r="B296" s="35"/>
      <c r="C296" s="36"/>
      <c r="D296" s="37"/>
      <c r="E296" s="38"/>
      <c r="F296" s="38"/>
      <c r="G296" s="38"/>
      <c r="H296" s="38"/>
      <c r="I296" s="106"/>
      <c r="J296" s="107"/>
      <c r="K296" s="22"/>
      <c r="L296" s="22"/>
      <c r="M296" s="7"/>
      <c r="N296" s="7"/>
    </row>
    <row r="297" spans="2:14" ht="19.5" hidden="1" customHeight="1" thickBot="1" x14ac:dyDescent="0.25">
      <c r="B297" s="35"/>
      <c r="C297" s="36"/>
      <c r="D297" s="37"/>
      <c r="E297" s="38"/>
      <c r="F297" s="38"/>
      <c r="G297" s="38"/>
      <c r="H297" s="38"/>
      <c r="I297" s="106"/>
      <c r="J297" s="107"/>
      <c r="K297" s="22"/>
      <c r="L297" s="22"/>
      <c r="M297" s="7"/>
      <c r="N297" s="7"/>
    </row>
    <row r="298" spans="2:14" ht="19.5" hidden="1" customHeight="1" thickBot="1" x14ac:dyDescent="0.25">
      <c r="B298" s="35"/>
      <c r="C298" s="36"/>
      <c r="D298" s="37"/>
      <c r="E298" s="38"/>
      <c r="F298" s="38"/>
      <c r="G298" s="38"/>
      <c r="H298" s="38"/>
      <c r="I298" s="106"/>
      <c r="J298" s="107"/>
      <c r="K298" s="22"/>
      <c r="L298" s="22"/>
      <c r="M298" s="7"/>
      <c r="N298" s="7"/>
    </row>
    <row r="299" spans="2:14" ht="19.5" hidden="1" customHeight="1" thickBot="1" x14ac:dyDescent="0.25">
      <c r="B299" s="35"/>
      <c r="C299" s="36"/>
      <c r="D299" s="37"/>
      <c r="E299" s="38"/>
      <c r="F299" s="38"/>
      <c r="G299" s="38"/>
      <c r="H299" s="38"/>
      <c r="I299" s="106"/>
      <c r="J299" s="107"/>
      <c r="K299" s="22"/>
      <c r="L299" s="22"/>
      <c r="M299" s="7"/>
      <c r="N299" s="7"/>
    </row>
    <row r="300" spans="2:14" ht="19.5" hidden="1" customHeight="1" thickBot="1" x14ac:dyDescent="0.25">
      <c r="B300" s="35"/>
      <c r="C300" s="36"/>
      <c r="D300" s="37"/>
      <c r="E300" s="38"/>
      <c r="F300" s="38"/>
      <c r="G300" s="38"/>
      <c r="H300" s="38"/>
      <c r="I300" s="106"/>
      <c r="J300" s="107"/>
      <c r="K300" s="22"/>
      <c r="L300" s="22"/>
      <c r="M300" s="7"/>
      <c r="N300" s="7"/>
    </row>
    <row r="301" spans="2:14" ht="19.5" hidden="1" customHeight="1" thickBot="1" x14ac:dyDescent="0.25">
      <c r="B301" s="35"/>
      <c r="C301" s="36"/>
      <c r="D301" s="37"/>
      <c r="E301" s="38"/>
      <c r="F301" s="38"/>
      <c r="G301" s="38"/>
      <c r="H301" s="38"/>
      <c r="I301" s="106"/>
      <c r="J301" s="107"/>
      <c r="K301" s="22"/>
      <c r="L301" s="22"/>
      <c r="M301" s="7"/>
      <c r="N301" s="7"/>
    </row>
    <row r="302" spans="2:14" ht="19.5" hidden="1" customHeight="1" thickBot="1" x14ac:dyDescent="0.25">
      <c r="B302" s="35"/>
      <c r="C302" s="36"/>
      <c r="D302" s="37"/>
      <c r="E302" s="38"/>
      <c r="F302" s="38"/>
      <c r="G302" s="38"/>
      <c r="H302" s="38"/>
      <c r="I302" s="106"/>
      <c r="J302" s="107"/>
      <c r="K302" s="22"/>
      <c r="L302" s="22"/>
      <c r="M302" s="7"/>
      <c r="N302" s="7"/>
    </row>
    <row r="303" spans="2:14" ht="19.5" hidden="1" customHeight="1" thickBot="1" x14ac:dyDescent="0.25">
      <c r="B303" s="35"/>
      <c r="C303" s="36"/>
      <c r="D303" s="37"/>
      <c r="E303" s="38"/>
      <c r="F303" s="38"/>
      <c r="G303" s="38"/>
      <c r="H303" s="38"/>
      <c r="I303" s="106"/>
      <c r="J303" s="107"/>
      <c r="K303" s="22"/>
      <c r="L303" s="22"/>
      <c r="M303" s="7"/>
      <c r="N303" s="7"/>
    </row>
    <row r="304" spans="2:14" ht="19.5" hidden="1" customHeight="1" thickBot="1" x14ac:dyDescent="0.25">
      <c r="B304" s="35"/>
      <c r="C304" s="36"/>
      <c r="D304" s="37"/>
      <c r="E304" s="38"/>
      <c r="F304" s="38"/>
      <c r="G304" s="38"/>
      <c r="H304" s="38"/>
      <c r="I304" s="106"/>
      <c r="J304" s="107"/>
      <c r="K304" s="22"/>
      <c r="L304" s="22"/>
      <c r="M304" s="7"/>
      <c r="N304" s="7"/>
    </row>
    <row r="305" spans="2:14" ht="19.5" hidden="1" customHeight="1" thickBot="1" x14ac:dyDescent="0.25">
      <c r="B305" s="35"/>
      <c r="C305" s="36"/>
      <c r="D305" s="37"/>
      <c r="E305" s="38"/>
      <c r="F305" s="38"/>
      <c r="G305" s="38"/>
      <c r="H305" s="38"/>
      <c r="I305" s="106"/>
      <c r="J305" s="107"/>
      <c r="K305" s="22"/>
      <c r="L305" s="22"/>
      <c r="M305" s="7"/>
      <c r="N305" s="7"/>
    </row>
    <row r="306" spans="2:14" ht="19.5" hidden="1" customHeight="1" thickBot="1" x14ac:dyDescent="0.25">
      <c r="B306" s="35"/>
      <c r="C306" s="36"/>
      <c r="D306" s="37"/>
      <c r="E306" s="38"/>
      <c r="F306" s="38"/>
      <c r="G306" s="38"/>
      <c r="H306" s="38"/>
      <c r="I306" s="106"/>
      <c r="J306" s="107"/>
      <c r="K306" s="22"/>
      <c r="L306" s="22"/>
      <c r="M306" s="7"/>
      <c r="N306" s="7"/>
    </row>
    <row r="307" spans="2:14" ht="19.5" hidden="1" customHeight="1" thickBot="1" x14ac:dyDescent="0.25">
      <c r="B307" s="35"/>
      <c r="C307" s="36"/>
      <c r="D307" s="37"/>
      <c r="E307" s="38"/>
      <c r="F307" s="38"/>
      <c r="G307" s="38"/>
      <c r="H307" s="38"/>
      <c r="I307" s="106"/>
      <c r="J307" s="107"/>
      <c r="K307" s="22"/>
      <c r="L307" s="22"/>
      <c r="M307" s="7"/>
      <c r="N307" s="7"/>
    </row>
    <row r="308" spans="2:14" ht="19.5" hidden="1" customHeight="1" thickBot="1" x14ac:dyDescent="0.25">
      <c r="B308" s="35"/>
      <c r="C308" s="36"/>
      <c r="D308" s="37"/>
      <c r="E308" s="38"/>
      <c r="F308" s="38"/>
      <c r="G308" s="38"/>
      <c r="H308" s="38"/>
      <c r="I308" s="106"/>
      <c r="J308" s="107"/>
      <c r="K308" s="22"/>
      <c r="L308" s="22"/>
      <c r="M308" s="7"/>
      <c r="N308" s="7"/>
    </row>
    <row r="309" spans="2:14" ht="19.5" hidden="1" customHeight="1" thickBot="1" x14ac:dyDescent="0.25">
      <c r="B309" s="35"/>
      <c r="C309" s="36"/>
      <c r="D309" s="37"/>
      <c r="E309" s="38"/>
      <c r="F309" s="38"/>
      <c r="G309" s="38"/>
      <c r="H309" s="38"/>
      <c r="I309" s="106"/>
      <c r="J309" s="107"/>
      <c r="K309" s="22"/>
      <c r="L309" s="22"/>
      <c r="M309" s="7"/>
      <c r="N309" s="7"/>
    </row>
    <row r="310" spans="2:14" ht="19.5" hidden="1" customHeight="1" thickBot="1" x14ac:dyDescent="0.25">
      <c r="B310" s="35"/>
      <c r="C310" s="36"/>
      <c r="D310" s="37"/>
      <c r="E310" s="38"/>
      <c r="F310" s="38"/>
      <c r="G310" s="38"/>
      <c r="H310" s="38"/>
      <c r="I310" s="106"/>
      <c r="J310" s="107"/>
      <c r="K310" s="22"/>
      <c r="L310" s="22"/>
      <c r="M310" s="7"/>
      <c r="N310" s="7"/>
    </row>
    <row r="311" spans="2:14" ht="19.5" hidden="1" customHeight="1" thickBot="1" x14ac:dyDescent="0.25">
      <c r="B311" s="35"/>
      <c r="C311" s="36"/>
      <c r="D311" s="37"/>
      <c r="E311" s="38"/>
      <c r="F311" s="38"/>
      <c r="G311" s="38"/>
      <c r="H311" s="38"/>
      <c r="I311" s="106"/>
      <c r="J311" s="107"/>
      <c r="K311" s="22"/>
      <c r="L311" s="22"/>
      <c r="M311" s="7"/>
      <c r="N311" s="7"/>
    </row>
    <row r="312" spans="2:14" ht="19.5" hidden="1" customHeight="1" thickBot="1" x14ac:dyDescent="0.25">
      <c r="B312" s="35"/>
      <c r="C312" s="36"/>
      <c r="D312" s="37"/>
      <c r="E312" s="38"/>
      <c r="F312" s="38"/>
      <c r="G312" s="38"/>
      <c r="H312" s="38"/>
      <c r="I312" s="106"/>
      <c r="J312" s="107"/>
      <c r="K312" s="22"/>
      <c r="L312" s="22"/>
      <c r="M312" s="7"/>
      <c r="N312" s="7"/>
    </row>
    <row r="313" spans="2:14" ht="19.5" hidden="1" customHeight="1" thickBot="1" x14ac:dyDescent="0.25">
      <c r="B313" s="35"/>
      <c r="C313" s="36"/>
      <c r="D313" s="37"/>
      <c r="E313" s="38"/>
      <c r="F313" s="38"/>
      <c r="G313" s="38"/>
      <c r="H313" s="38"/>
      <c r="I313" s="106"/>
      <c r="J313" s="107"/>
      <c r="K313" s="22"/>
      <c r="L313" s="22"/>
      <c r="M313" s="7"/>
      <c r="N313" s="7"/>
    </row>
    <row r="314" spans="2:14" ht="19.5" hidden="1" customHeight="1" thickBot="1" x14ac:dyDescent="0.25">
      <c r="B314" s="35"/>
      <c r="C314" s="36"/>
      <c r="D314" s="37"/>
      <c r="E314" s="38"/>
      <c r="F314" s="38"/>
      <c r="G314" s="38"/>
      <c r="H314" s="38"/>
      <c r="I314" s="106"/>
      <c r="J314" s="107"/>
      <c r="K314" s="22"/>
      <c r="L314" s="22"/>
      <c r="M314" s="7"/>
      <c r="N314" s="7"/>
    </row>
    <row r="315" spans="2:14" ht="19.5" hidden="1" customHeight="1" thickBot="1" x14ac:dyDescent="0.25">
      <c r="B315" s="35"/>
      <c r="C315" s="36"/>
      <c r="D315" s="37"/>
      <c r="E315" s="38"/>
      <c r="F315" s="38"/>
      <c r="G315" s="38"/>
      <c r="H315" s="38"/>
      <c r="I315" s="106"/>
      <c r="J315" s="107"/>
      <c r="K315" s="22"/>
      <c r="L315" s="22"/>
      <c r="M315" s="7"/>
      <c r="N315" s="7"/>
    </row>
    <row r="316" spans="2:14" ht="19.5" hidden="1" customHeight="1" thickBot="1" x14ac:dyDescent="0.25">
      <c r="B316" s="35"/>
      <c r="C316" s="36"/>
      <c r="D316" s="37"/>
      <c r="E316" s="38"/>
      <c r="F316" s="38"/>
      <c r="G316" s="38"/>
      <c r="H316" s="38"/>
      <c r="I316" s="106"/>
      <c r="J316" s="107"/>
      <c r="K316" s="22"/>
      <c r="L316" s="22"/>
      <c r="M316" s="7"/>
      <c r="N316" s="7"/>
    </row>
    <row r="317" spans="2:14" ht="19.5" hidden="1" customHeight="1" thickBot="1" x14ac:dyDescent="0.25">
      <c r="B317" s="35"/>
      <c r="C317" s="36"/>
      <c r="D317" s="37"/>
      <c r="E317" s="38"/>
      <c r="F317" s="38"/>
      <c r="G317" s="38"/>
      <c r="H317" s="38"/>
      <c r="I317" s="106"/>
      <c r="J317" s="107"/>
      <c r="K317" s="22"/>
      <c r="L317" s="22"/>
      <c r="M317" s="7"/>
      <c r="N317" s="7"/>
    </row>
    <row r="318" spans="2:14" ht="19.5" hidden="1" customHeight="1" thickBot="1" x14ac:dyDescent="0.25">
      <c r="B318" s="35"/>
      <c r="C318" s="36"/>
      <c r="D318" s="37"/>
      <c r="E318" s="38"/>
      <c r="F318" s="38"/>
      <c r="G318" s="38"/>
      <c r="H318" s="38"/>
      <c r="I318" s="106"/>
      <c r="J318" s="107"/>
      <c r="K318" s="22"/>
      <c r="L318" s="22"/>
      <c r="M318" s="7"/>
      <c r="N318" s="7"/>
    </row>
    <row r="319" spans="2:14" ht="19.5" hidden="1" customHeight="1" thickBot="1" x14ac:dyDescent="0.25">
      <c r="B319" s="35"/>
      <c r="C319" s="36"/>
      <c r="D319" s="37"/>
      <c r="E319" s="38"/>
      <c r="F319" s="38"/>
      <c r="G319" s="38"/>
      <c r="H319" s="38"/>
      <c r="I319" s="106"/>
      <c r="J319" s="107"/>
      <c r="K319" s="22"/>
      <c r="L319" s="22"/>
      <c r="M319" s="7"/>
      <c r="N319" s="7"/>
    </row>
    <row r="320" spans="2:14" ht="19.5" hidden="1" customHeight="1" thickBot="1" x14ac:dyDescent="0.25">
      <c r="B320" s="35"/>
      <c r="C320" s="36"/>
      <c r="D320" s="37"/>
      <c r="E320" s="38"/>
      <c r="F320" s="38"/>
      <c r="G320" s="38"/>
      <c r="H320" s="38"/>
      <c r="I320" s="106"/>
      <c r="J320" s="107"/>
      <c r="K320" s="22"/>
      <c r="L320" s="22"/>
      <c r="M320" s="7"/>
      <c r="N320" s="7"/>
    </row>
    <row r="321" spans="2:14" ht="19.5" hidden="1" customHeight="1" thickBot="1" x14ac:dyDescent="0.25">
      <c r="B321" s="35"/>
      <c r="C321" s="36"/>
      <c r="D321" s="37"/>
      <c r="E321" s="38"/>
      <c r="F321" s="38"/>
      <c r="G321" s="38"/>
      <c r="H321" s="38"/>
      <c r="I321" s="106"/>
      <c r="J321" s="107"/>
      <c r="K321" s="22"/>
      <c r="L321" s="22"/>
      <c r="M321" s="7"/>
      <c r="N321" s="7"/>
    </row>
    <row r="322" spans="2:14" ht="19.5" hidden="1" customHeight="1" thickBot="1" x14ac:dyDescent="0.25">
      <c r="B322" s="35"/>
      <c r="C322" s="36"/>
      <c r="D322" s="37"/>
      <c r="E322" s="38"/>
      <c r="F322" s="38"/>
      <c r="G322" s="38"/>
      <c r="H322" s="38"/>
      <c r="I322" s="106"/>
      <c r="J322" s="107"/>
      <c r="K322" s="22"/>
      <c r="L322" s="22"/>
      <c r="M322" s="7"/>
      <c r="N322" s="7"/>
    </row>
    <row r="323" spans="2:14" ht="19.5" hidden="1" customHeight="1" thickBot="1" x14ac:dyDescent="0.25">
      <c r="B323" s="35"/>
      <c r="C323" s="36"/>
      <c r="D323" s="37"/>
      <c r="E323" s="38"/>
      <c r="F323" s="38"/>
      <c r="G323" s="38"/>
      <c r="H323" s="38"/>
      <c r="I323" s="106"/>
      <c r="J323" s="107"/>
      <c r="K323" s="22"/>
      <c r="L323" s="22"/>
      <c r="M323" s="7"/>
      <c r="N323" s="7"/>
    </row>
    <row r="324" spans="2:14" ht="19.5" hidden="1" customHeight="1" thickBot="1" x14ac:dyDescent="0.25">
      <c r="B324" s="35"/>
      <c r="C324" s="36"/>
      <c r="D324" s="37"/>
      <c r="E324" s="38"/>
      <c r="F324" s="38"/>
      <c r="G324" s="38"/>
      <c r="H324" s="38"/>
      <c r="I324" s="106"/>
      <c r="J324" s="107"/>
      <c r="K324" s="22"/>
      <c r="L324" s="22"/>
      <c r="M324" s="7"/>
      <c r="N324" s="7"/>
    </row>
    <row r="325" spans="2:14" ht="19.5" hidden="1" customHeight="1" thickBot="1" x14ac:dyDescent="0.25">
      <c r="B325" s="35"/>
      <c r="C325" s="36"/>
      <c r="D325" s="37"/>
      <c r="E325" s="38"/>
      <c r="F325" s="38"/>
      <c r="G325" s="38"/>
      <c r="H325" s="38"/>
      <c r="I325" s="106"/>
      <c r="J325" s="107"/>
      <c r="K325" s="22"/>
      <c r="L325" s="22"/>
      <c r="M325" s="7"/>
      <c r="N325" s="7"/>
    </row>
    <row r="326" spans="2:14" ht="19.5" hidden="1" customHeight="1" thickBot="1" x14ac:dyDescent="0.25">
      <c r="B326" s="35"/>
      <c r="C326" s="36"/>
      <c r="D326" s="37"/>
      <c r="E326" s="38"/>
      <c r="F326" s="38"/>
      <c r="G326" s="38"/>
      <c r="H326" s="38"/>
      <c r="I326" s="106"/>
      <c r="J326" s="107"/>
      <c r="K326" s="22"/>
      <c r="L326" s="22"/>
      <c r="M326" s="7"/>
      <c r="N326" s="7"/>
    </row>
    <row r="327" spans="2:14" ht="19.5" hidden="1" customHeight="1" thickBot="1" x14ac:dyDescent="0.25">
      <c r="B327" s="35"/>
      <c r="C327" s="36"/>
      <c r="D327" s="37"/>
      <c r="E327" s="38"/>
      <c r="F327" s="38"/>
      <c r="G327" s="38"/>
      <c r="H327" s="38"/>
      <c r="I327" s="106"/>
      <c r="J327" s="107"/>
      <c r="K327" s="22"/>
      <c r="L327" s="22"/>
      <c r="M327" s="7"/>
      <c r="N327" s="7"/>
    </row>
    <row r="328" spans="2:14" ht="19.5" hidden="1" customHeight="1" thickBot="1" x14ac:dyDescent="0.25">
      <c r="B328" s="35"/>
      <c r="C328" s="36"/>
      <c r="D328" s="37"/>
      <c r="E328" s="38"/>
      <c r="F328" s="38"/>
      <c r="G328" s="38"/>
      <c r="H328" s="38"/>
      <c r="I328" s="106"/>
      <c r="J328" s="107"/>
      <c r="K328" s="22"/>
      <c r="L328" s="22"/>
      <c r="M328" s="7"/>
      <c r="N328" s="7"/>
    </row>
    <row r="329" spans="2:14" ht="19.5" hidden="1" customHeight="1" thickBot="1" x14ac:dyDescent="0.25">
      <c r="B329" s="35"/>
      <c r="C329" s="36"/>
      <c r="D329" s="37"/>
      <c r="E329" s="38"/>
      <c r="F329" s="38"/>
      <c r="G329" s="38"/>
      <c r="H329" s="38"/>
      <c r="I329" s="106"/>
      <c r="J329" s="107"/>
      <c r="K329" s="22"/>
      <c r="L329" s="22"/>
      <c r="M329" s="7"/>
      <c r="N329" s="7"/>
    </row>
    <row r="330" spans="2:14" ht="19.5" hidden="1" customHeight="1" thickBot="1" x14ac:dyDescent="0.25">
      <c r="B330" s="35"/>
      <c r="C330" s="36"/>
      <c r="D330" s="37"/>
      <c r="E330" s="38"/>
      <c r="F330" s="38"/>
      <c r="G330" s="38"/>
      <c r="H330" s="38"/>
      <c r="I330" s="106"/>
      <c r="J330" s="107"/>
      <c r="K330" s="22"/>
      <c r="L330" s="22"/>
      <c r="M330" s="7"/>
      <c r="N330" s="7"/>
    </row>
    <row r="331" spans="2:14" ht="19.5" hidden="1" customHeight="1" thickBot="1" x14ac:dyDescent="0.25">
      <c r="B331" s="35"/>
      <c r="C331" s="36"/>
      <c r="D331" s="37"/>
      <c r="E331" s="38"/>
      <c r="F331" s="38"/>
      <c r="G331" s="38"/>
      <c r="H331" s="38"/>
      <c r="I331" s="106"/>
      <c r="J331" s="107"/>
      <c r="K331" s="22"/>
      <c r="L331" s="22"/>
      <c r="M331" s="7"/>
      <c r="N331" s="7"/>
    </row>
    <row r="332" spans="2:14" ht="19.5" hidden="1" customHeight="1" thickBot="1" x14ac:dyDescent="0.25">
      <c r="B332" s="35"/>
      <c r="C332" s="36"/>
      <c r="D332" s="37"/>
      <c r="E332" s="38"/>
      <c r="F332" s="38"/>
      <c r="G332" s="38"/>
      <c r="H332" s="38"/>
      <c r="I332" s="106"/>
      <c r="J332" s="107"/>
      <c r="K332" s="22"/>
      <c r="L332" s="22"/>
      <c r="M332" s="7"/>
      <c r="N332" s="7"/>
    </row>
    <row r="333" spans="2:14" ht="19.5" hidden="1" customHeight="1" thickBot="1" x14ac:dyDescent="0.25">
      <c r="B333" s="35"/>
      <c r="C333" s="36"/>
      <c r="D333" s="37"/>
      <c r="E333" s="38"/>
      <c r="F333" s="38"/>
      <c r="G333" s="38"/>
      <c r="H333" s="38"/>
      <c r="I333" s="106"/>
      <c r="J333" s="107"/>
      <c r="K333" s="22"/>
      <c r="L333" s="22"/>
      <c r="M333" s="7"/>
      <c r="N333" s="7"/>
    </row>
    <row r="334" spans="2:14" ht="19.5" hidden="1" customHeight="1" thickBot="1" x14ac:dyDescent="0.25">
      <c r="B334" s="35"/>
      <c r="C334" s="36"/>
      <c r="D334" s="37"/>
      <c r="E334" s="38"/>
      <c r="F334" s="38"/>
      <c r="G334" s="38"/>
      <c r="H334" s="38"/>
      <c r="I334" s="106"/>
      <c r="J334" s="107"/>
      <c r="K334" s="22"/>
      <c r="L334" s="22"/>
      <c r="M334" s="7"/>
      <c r="N334" s="7"/>
    </row>
    <row r="335" spans="2:14" ht="19.5" hidden="1" customHeight="1" thickBot="1" x14ac:dyDescent="0.25">
      <c r="B335" s="35"/>
      <c r="C335" s="36"/>
      <c r="D335" s="37"/>
      <c r="E335" s="38"/>
      <c r="F335" s="38"/>
      <c r="G335" s="38"/>
      <c r="H335" s="38"/>
      <c r="I335" s="106"/>
      <c r="J335" s="107"/>
      <c r="K335" s="22"/>
      <c r="L335" s="22"/>
      <c r="M335" s="7"/>
      <c r="N335" s="7"/>
    </row>
    <row r="336" spans="2:14" ht="19.5" hidden="1" customHeight="1" thickBot="1" x14ac:dyDescent="0.25">
      <c r="B336" s="35"/>
      <c r="C336" s="36"/>
      <c r="D336" s="37"/>
      <c r="E336" s="38"/>
      <c r="F336" s="38"/>
      <c r="G336" s="38"/>
      <c r="H336" s="38"/>
      <c r="I336" s="106"/>
      <c r="J336" s="107"/>
      <c r="K336" s="22"/>
      <c r="L336" s="22"/>
      <c r="M336" s="7"/>
      <c r="N336" s="7"/>
    </row>
    <row r="337" spans="2:14" ht="19.5" hidden="1" customHeight="1" thickBot="1" x14ac:dyDescent="0.25">
      <c r="B337" s="35"/>
      <c r="C337" s="36"/>
      <c r="D337" s="37"/>
      <c r="E337" s="38"/>
      <c r="F337" s="38"/>
      <c r="G337" s="38"/>
      <c r="H337" s="38"/>
      <c r="I337" s="106"/>
      <c r="J337" s="107"/>
      <c r="K337" s="22"/>
      <c r="L337" s="22"/>
      <c r="M337" s="7"/>
      <c r="N337" s="7"/>
    </row>
    <row r="338" spans="2:14" ht="19.5" hidden="1" customHeight="1" thickBot="1" x14ac:dyDescent="0.25">
      <c r="B338" s="35"/>
      <c r="C338" s="36"/>
      <c r="D338" s="37"/>
      <c r="E338" s="38"/>
      <c r="F338" s="38"/>
      <c r="G338" s="38"/>
      <c r="H338" s="38"/>
      <c r="I338" s="106"/>
      <c r="J338" s="107"/>
      <c r="K338" s="22"/>
      <c r="L338" s="22"/>
      <c r="M338" s="7"/>
      <c r="N338" s="7"/>
    </row>
    <row r="339" spans="2:14" ht="19.5" hidden="1" customHeight="1" thickBot="1" x14ac:dyDescent="0.25">
      <c r="B339" s="35"/>
      <c r="C339" s="36"/>
      <c r="D339" s="37"/>
      <c r="E339" s="38"/>
      <c r="F339" s="38"/>
      <c r="G339" s="38"/>
      <c r="H339" s="38"/>
      <c r="I339" s="106"/>
      <c r="J339" s="107"/>
      <c r="K339" s="22"/>
      <c r="L339" s="22"/>
      <c r="M339" s="7"/>
      <c r="N339" s="7"/>
    </row>
    <row r="340" spans="2:14" ht="19.5" hidden="1" customHeight="1" thickBot="1" x14ac:dyDescent="0.25">
      <c r="B340" s="35"/>
      <c r="C340" s="36"/>
      <c r="D340" s="37"/>
      <c r="E340" s="38"/>
      <c r="F340" s="38"/>
      <c r="G340" s="38"/>
      <c r="H340" s="38"/>
      <c r="I340" s="106"/>
      <c r="J340" s="107"/>
      <c r="K340" s="22"/>
      <c r="L340" s="22"/>
      <c r="M340" s="7"/>
      <c r="N340" s="7"/>
    </row>
    <row r="341" spans="2:14" ht="19.5" hidden="1" customHeight="1" thickBot="1" x14ac:dyDescent="0.25">
      <c r="B341" s="35"/>
      <c r="C341" s="36"/>
      <c r="D341" s="37"/>
      <c r="E341" s="38"/>
      <c r="F341" s="38"/>
      <c r="G341" s="38"/>
      <c r="H341" s="38"/>
      <c r="I341" s="106"/>
      <c r="J341" s="107"/>
      <c r="K341" s="22"/>
      <c r="L341" s="22"/>
      <c r="M341" s="7"/>
      <c r="N341" s="7"/>
    </row>
    <row r="342" spans="2:14" ht="19.5" hidden="1" customHeight="1" thickBot="1" x14ac:dyDescent="0.25">
      <c r="B342" s="35"/>
      <c r="C342" s="36"/>
      <c r="D342" s="37"/>
      <c r="E342" s="38"/>
      <c r="F342" s="38"/>
      <c r="G342" s="38"/>
      <c r="H342" s="38"/>
      <c r="I342" s="106"/>
      <c r="J342" s="107"/>
      <c r="K342" s="22"/>
      <c r="L342" s="22"/>
      <c r="M342" s="7"/>
      <c r="N342" s="7"/>
    </row>
    <row r="343" spans="2:14" ht="19.5" hidden="1" customHeight="1" thickBot="1" x14ac:dyDescent="0.25">
      <c r="B343" s="35"/>
      <c r="C343" s="36"/>
      <c r="D343" s="37"/>
      <c r="E343" s="38"/>
      <c r="F343" s="38"/>
      <c r="G343" s="38"/>
      <c r="H343" s="38"/>
      <c r="I343" s="106"/>
      <c r="J343" s="107"/>
      <c r="K343" s="22"/>
      <c r="L343" s="22"/>
      <c r="M343" s="7"/>
      <c r="N343" s="7"/>
    </row>
    <row r="344" spans="2:14" ht="19.5" hidden="1" customHeight="1" thickBot="1" x14ac:dyDescent="0.25">
      <c r="B344" s="35"/>
      <c r="C344" s="36"/>
      <c r="D344" s="37"/>
      <c r="E344" s="38"/>
      <c r="F344" s="38"/>
      <c r="G344" s="38"/>
      <c r="H344" s="38"/>
      <c r="I344" s="106"/>
      <c r="J344" s="107"/>
      <c r="K344" s="22"/>
      <c r="L344" s="22"/>
      <c r="M344" s="7"/>
      <c r="N344" s="7"/>
    </row>
    <row r="345" spans="2:14" ht="19.5" hidden="1" customHeight="1" thickBot="1" x14ac:dyDescent="0.25">
      <c r="B345" s="35"/>
      <c r="C345" s="36"/>
      <c r="D345" s="37"/>
      <c r="E345" s="38"/>
      <c r="F345" s="38"/>
      <c r="G345" s="38"/>
      <c r="H345" s="38"/>
      <c r="I345" s="106"/>
      <c r="J345" s="107"/>
      <c r="K345" s="22"/>
      <c r="L345" s="22"/>
      <c r="M345" s="7"/>
      <c r="N345" s="7"/>
    </row>
    <row r="346" spans="2:14" ht="19.5" hidden="1" customHeight="1" thickBot="1" x14ac:dyDescent="0.25">
      <c r="B346" s="35"/>
      <c r="C346" s="36"/>
      <c r="D346" s="37"/>
      <c r="E346" s="38"/>
      <c r="F346" s="38"/>
      <c r="G346" s="38"/>
      <c r="H346" s="38"/>
      <c r="I346" s="106"/>
      <c r="J346" s="107"/>
      <c r="K346" s="22"/>
      <c r="L346" s="22"/>
      <c r="M346" s="7"/>
      <c r="N346" s="7"/>
    </row>
    <row r="347" spans="2:14" ht="19.5" hidden="1" customHeight="1" thickBot="1" x14ac:dyDescent="0.25">
      <c r="B347" s="35"/>
      <c r="C347" s="36"/>
      <c r="D347" s="37"/>
      <c r="E347" s="38"/>
      <c r="F347" s="38"/>
      <c r="G347" s="38"/>
      <c r="H347" s="38"/>
      <c r="I347" s="106"/>
      <c r="J347" s="107"/>
      <c r="K347" s="22"/>
      <c r="L347" s="22"/>
      <c r="M347" s="7"/>
      <c r="N347" s="7"/>
    </row>
    <row r="348" spans="2:14" ht="19.5" hidden="1" customHeight="1" thickBot="1" x14ac:dyDescent="0.25">
      <c r="B348" s="35"/>
      <c r="C348" s="36"/>
      <c r="D348" s="37"/>
      <c r="E348" s="38"/>
      <c r="F348" s="38"/>
      <c r="G348" s="38"/>
      <c r="H348" s="38"/>
      <c r="I348" s="106"/>
      <c r="J348" s="107"/>
      <c r="K348" s="22"/>
      <c r="L348" s="22"/>
      <c r="M348" s="7"/>
      <c r="N348" s="7"/>
    </row>
    <row r="349" spans="2:14" ht="19.5" hidden="1" customHeight="1" thickBot="1" x14ac:dyDescent="0.25">
      <c r="B349" s="35"/>
      <c r="C349" s="36"/>
      <c r="D349" s="37"/>
      <c r="E349" s="38"/>
      <c r="F349" s="38"/>
      <c r="G349" s="38"/>
      <c r="H349" s="38"/>
      <c r="I349" s="106"/>
      <c r="J349" s="107"/>
      <c r="K349" s="22"/>
      <c r="L349" s="22"/>
      <c r="M349" s="7"/>
      <c r="N349" s="7"/>
    </row>
    <row r="350" spans="2:14" ht="19.5" hidden="1" customHeight="1" thickBot="1" x14ac:dyDescent="0.25">
      <c r="B350" s="35"/>
      <c r="C350" s="36"/>
      <c r="D350" s="37"/>
      <c r="E350" s="38"/>
      <c r="F350" s="38"/>
      <c r="G350" s="38"/>
      <c r="H350" s="38"/>
      <c r="I350" s="106"/>
      <c r="J350" s="107"/>
      <c r="K350" s="22"/>
      <c r="L350" s="22"/>
      <c r="M350" s="7"/>
      <c r="N350" s="7"/>
    </row>
    <row r="351" spans="2:14" ht="19.5" hidden="1" customHeight="1" thickBot="1" x14ac:dyDescent="0.25">
      <c r="B351" s="35"/>
      <c r="C351" s="36"/>
      <c r="D351" s="37"/>
      <c r="E351" s="38"/>
      <c r="F351" s="38"/>
      <c r="G351" s="38"/>
      <c r="H351" s="38"/>
      <c r="I351" s="106"/>
      <c r="J351" s="107"/>
      <c r="K351" s="22"/>
      <c r="L351" s="22"/>
      <c r="M351" s="7"/>
      <c r="N351" s="7"/>
    </row>
    <row r="352" spans="2:14" ht="19.5" hidden="1" customHeight="1" thickBot="1" x14ac:dyDescent="0.25">
      <c r="B352" s="35"/>
      <c r="C352" s="36"/>
      <c r="D352" s="37"/>
      <c r="E352" s="38"/>
      <c r="F352" s="38"/>
      <c r="G352" s="38"/>
      <c r="H352" s="38"/>
      <c r="I352" s="106"/>
      <c r="J352" s="107"/>
      <c r="K352" s="22"/>
      <c r="L352" s="22"/>
      <c r="M352" s="7"/>
      <c r="N352" s="7"/>
    </row>
    <row r="353" spans="2:14" ht="19.5" hidden="1" customHeight="1" thickBot="1" x14ac:dyDescent="0.25">
      <c r="B353" s="35"/>
      <c r="C353" s="36"/>
      <c r="D353" s="37"/>
      <c r="E353" s="38"/>
      <c r="F353" s="38"/>
      <c r="G353" s="38"/>
      <c r="H353" s="38"/>
      <c r="I353" s="106"/>
      <c r="J353" s="107"/>
      <c r="K353" s="22"/>
      <c r="L353" s="22"/>
      <c r="M353" s="7"/>
      <c r="N353" s="7"/>
    </row>
    <row r="354" spans="2:14" ht="19.5" hidden="1" customHeight="1" thickBot="1" x14ac:dyDescent="0.25">
      <c r="B354" s="35"/>
      <c r="C354" s="36"/>
      <c r="D354" s="37"/>
      <c r="E354" s="38"/>
      <c r="F354" s="38"/>
      <c r="G354" s="38"/>
      <c r="H354" s="38"/>
      <c r="I354" s="106"/>
      <c r="J354" s="107"/>
      <c r="K354" s="22"/>
      <c r="L354" s="22"/>
      <c r="M354" s="7"/>
      <c r="N354" s="7"/>
    </row>
    <row r="355" spans="2:14" ht="19.5" hidden="1" customHeight="1" thickBot="1" x14ac:dyDescent="0.25">
      <c r="B355" s="35"/>
      <c r="C355" s="36"/>
      <c r="D355" s="37"/>
      <c r="E355" s="38"/>
      <c r="F355" s="38"/>
      <c r="G355" s="38"/>
      <c r="H355" s="38"/>
      <c r="I355" s="106"/>
      <c r="J355" s="107"/>
      <c r="K355" s="22"/>
      <c r="L355" s="22"/>
      <c r="M355" s="7"/>
      <c r="N355" s="7"/>
    </row>
    <row r="356" spans="2:14" ht="19.5" hidden="1" customHeight="1" thickBot="1" x14ac:dyDescent="0.25">
      <c r="B356" s="35"/>
      <c r="C356" s="36"/>
      <c r="D356" s="37"/>
      <c r="E356" s="38"/>
      <c r="F356" s="38"/>
      <c r="G356" s="38"/>
      <c r="H356" s="38"/>
      <c r="I356" s="106"/>
      <c r="J356" s="107"/>
      <c r="K356" s="22"/>
      <c r="L356" s="22"/>
      <c r="M356" s="7"/>
      <c r="N356" s="7"/>
    </row>
    <row r="357" spans="2:14" ht="19.5" hidden="1" customHeight="1" thickBot="1" x14ac:dyDescent="0.25">
      <c r="B357" s="35"/>
      <c r="C357" s="36"/>
      <c r="D357" s="37"/>
      <c r="E357" s="38"/>
      <c r="F357" s="38"/>
      <c r="G357" s="38"/>
      <c r="H357" s="38"/>
      <c r="I357" s="106"/>
      <c r="J357" s="107"/>
      <c r="K357" s="22"/>
      <c r="L357" s="22"/>
      <c r="M357" s="7"/>
      <c r="N357" s="7"/>
    </row>
    <row r="358" spans="2:14" ht="19.5" hidden="1" customHeight="1" thickBot="1" x14ac:dyDescent="0.25">
      <c r="B358" s="35"/>
      <c r="C358" s="36"/>
      <c r="D358" s="37"/>
      <c r="E358" s="38"/>
      <c r="F358" s="38"/>
      <c r="G358" s="38"/>
      <c r="H358" s="38"/>
      <c r="I358" s="106"/>
      <c r="J358" s="107"/>
      <c r="K358" s="22"/>
      <c r="L358" s="22"/>
      <c r="M358" s="7"/>
      <c r="N358" s="7"/>
    </row>
    <row r="359" spans="2:14" ht="19.5" hidden="1" customHeight="1" thickBot="1" x14ac:dyDescent="0.25">
      <c r="B359" s="35"/>
      <c r="C359" s="36"/>
      <c r="D359" s="37"/>
      <c r="E359" s="38"/>
      <c r="F359" s="38"/>
      <c r="G359" s="38"/>
      <c r="H359" s="38"/>
      <c r="I359" s="106"/>
      <c r="J359" s="107"/>
      <c r="K359" s="22"/>
      <c r="L359" s="22"/>
      <c r="M359" s="7"/>
      <c r="N359" s="7"/>
    </row>
    <row r="360" spans="2:14" ht="19.5" hidden="1" customHeight="1" thickBot="1" x14ac:dyDescent="0.25">
      <c r="B360" s="35"/>
      <c r="C360" s="36"/>
      <c r="D360" s="37"/>
      <c r="E360" s="38"/>
      <c r="F360" s="38"/>
      <c r="G360" s="38"/>
      <c r="H360" s="38"/>
      <c r="I360" s="106"/>
      <c r="J360" s="107"/>
      <c r="K360" s="22"/>
      <c r="L360" s="22"/>
      <c r="M360" s="7"/>
      <c r="N360" s="7"/>
    </row>
    <row r="361" spans="2:14" ht="19.5" hidden="1" customHeight="1" thickBot="1" x14ac:dyDescent="0.25">
      <c r="B361" s="35"/>
      <c r="C361" s="36"/>
      <c r="D361" s="37"/>
      <c r="E361" s="38"/>
      <c r="F361" s="38"/>
      <c r="G361" s="38"/>
      <c r="H361" s="38"/>
      <c r="I361" s="106"/>
      <c r="J361" s="107"/>
      <c r="K361" s="22"/>
      <c r="L361" s="22"/>
      <c r="M361" s="7"/>
      <c r="N361" s="7"/>
    </row>
    <row r="362" spans="2:14" ht="19.5" hidden="1" customHeight="1" thickBot="1" x14ac:dyDescent="0.25">
      <c r="B362" s="35"/>
      <c r="C362" s="36"/>
      <c r="D362" s="37"/>
      <c r="E362" s="38"/>
      <c r="F362" s="38"/>
      <c r="G362" s="38"/>
      <c r="H362" s="38"/>
      <c r="I362" s="106"/>
      <c r="J362" s="107"/>
      <c r="K362" s="22"/>
      <c r="L362" s="22"/>
      <c r="M362" s="7"/>
      <c r="N362" s="7"/>
    </row>
    <row r="363" spans="2:14" ht="19.5" hidden="1" customHeight="1" thickBot="1" x14ac:dyDescent="0.25">
      <c r="B363" s="35"/>
      <c r="C363" s="36"/>
      <c r="D363" s="37"/>
      <c r="E363" s="38"/>
      <c r="F363" s="38"/>
      <c r="G363" s="38"/>
      <c r="H363" s="38"/>
      <c r="I363" s="106"/>
      <c r="J363" s="107"/>
      <c r="K363" s="22"/>
      <c r="L363" s="22"/>
      <c r="M363" s="7"/>
      <c r="N363" s="7"/>
    </row>
    <row r="364" spans="2:14" ht="19.5" hidden="1" customHeight="1" thickBot="1" x14ac:dyDescent="0.25">
      <c r="B364" s="35"/>
      <c r="C364" s="36"/>
      <c r="D364" s="37"/>
      <c r="E364" s="38"/>
      <c r="F364" s="38"/>
      <c r="G364" s="38"/>
      <c r="H364" s="38"/>
      <c r="I364" s="106"/>
      <c r="J364" s="107"/>
      <c r="K364" s="22"/>
      <c r="L364" s="22"/>
      <c r="M364" s="7"/>
      <c r="N364" s="7"/>
    </row>
    <row r="365" spans="2:14" ht="19.5" hidden="1" customHeight="1" thickBot="1" x14ac:dyDescent="0.25">
      <c r="B365" s="35"/>
      <c r="C365" s="36"/>
      <c r="D365" s="37"/>
      <c r="E365" s="38"/>
      <c r="F365" s="38"/>
      <c r="G365" s="38"/>
      <c r="H365" s="38"/>
      <c r="I365" s="106"/>
      <c r="J365" s="107"/>
      <c r="K365" s="22"/>
      <c r="L365" s="22"/>
      <c r="M365" s="7"/>
      <c r="N365" s="7"/>
    </row>
    <row r="366" spans="2:14" ht="19.5" hidden="1" customHeight="1" thickBot="1" x14ac:dyDescent="0.25">
      <c r="B366" s="35"/>
      <c r="C366" s="36"/>
      <c r="D366" s="37"/>
      <c r="E366" s="38"/>
      <c r="F366" s="38"/>
      <c r="G366" s="38"/>
      <c r="H366" s="38"/>
      <c r="I366" s="106"/>
      <c r="J366" s="107"/>
      <c r="K366" s="22"/>
      <c r="L366" s="22"/>
      <c r="M366" s="7"/>
      <c r="N366" s="7"/>
    </row>
    <row r="367" spans="2:14" ht="19.5" hidden="1" customHeight="1" thickBot="1" x14ac:dyDescent="0.25">
      <c r="B367" s="35"/>
      <c r="C367" s="36"/>
      <c r="D367" s="37"/>
      <c r="E367" s="38"/>
      <c r="F367" s="38"/>
      <c r="G367" s="38"/>
      <c r="H367" s="38"/>
      <c r="I367" s="106"/>
      <c r="J367" s="107"/>
      <c r="K367" s="22"/>
      <c r="L367" s="22"/>
      <c r="M367" s="7"/>
      <c r="N367" s="7"/>
    </row>
    <row r="368" spans="2:14" ht="19.5" hidden="1" customHeight="1" thickBot="1" x14ac:dyDescent="0.25">
      <c r="B368" s="35"/>
      <c r="C368" s="36"/>
      <c r="D368" s="37"/>
      <c r="E368" s="38"/>
      <c r="F368" s="38"/>
      <c r="G368" s="38"/>
      <c r="H368" s="38"/>
      <c r="I368" s="106"/>
      <c r="J368" s="107"/>
      <c r="K368" s="22"/>
      <c r="L368" s="22"/>
      <c r="M368" s="7"/>
      <c r="N368" s="7"/>
    </row>
    <row r="369" spans="2:14" ht="19.5" hidden="1" customHeight="1" thickBot="1" x14ac:dyDescent="0.25">
      <c r="B369" s="35"/>
      <c r="C369" s="36"/>
      <c r="D369" s="37"/>
      <c r="E369" s="38"/>
      <c r="F369" s="38"/>
      <c r="G369" s="38"/>
      <c r="H369" s="38"/>
      <c r="I369" s="106"/>
      <c r="J369" s="107"/>
      <c r="K369" s="22"/>
      <c r="L369" s="22"/>
      <c r="N369" s="4"/>
    </row>
    <row r="370" spans="2:14" ht="19.5" hidden="1" customHeight="1" x14ac:dyDescent="0.2">
      <c r="B370" s="35"/>
      <c r="C370" s="36"/>
      <c r="D370" s="37"/>
      <c r="E370" s="38"/>
      <c r="F370" s="38"/>
      <c r="G370" s="38"/>
      <c r="H370" s="38"/>
      <c r="I370" s="106"/>
      <c r="J370" s="107"/>
      <c r="K370" s="22"/>
      <c r="L370" s="22"/>
      <c r="N370" s="4"/>
    </row>
    <row r="371" spans="2:14" ht="15" hidden="1" customHeight="1" x14ac:dyDescent="0.2">
      <c r="B371" s="10"/>
      <c r="C371" s="11"/>
      <c r="D371" s="11"/>
      <c r="E371" s="10"/>
      <c r="F371" s="11"/>
      <c r="G371" s="11"/>
      <c r="H371" s="11"/>
      <c r="I371" s="12"/>
      <c r="J371" s="12"/>
      <c r="K371" s="12"/>
      <c r="L371" s="12"/>
      <c r="N371" s="4"/>
    </row>
    <row r="372" spans="2:14" ht="15" hidden="1" customHeight="1" x14ac:dyDescent="0.2">
      <c r="B372" s="10"/>
      <c r="C372" s="11"/>
      <c r="D372" s="11"/>
      <c r="E372" s="10"/>
      <c r="F372" s="11"/>
      <c r="G372" s="11"/>
      <c r="H372" s="11"/>
      <c r="I372" s="12"/>
      <c r="J372" s="12"/>
      <c r="K372" s="12"/>
      <c r="L372" s="12"/>
      <c r="N372" s="4"/>
    </row>
    <row r="373" spans="2:14" ht="15" hidden="1" customHeight="1" x14ac:dyDescent="0.2">
      <c r="B373" s="10"/>
      <c r="C373" s="11"/>
      <c r="D373" s="11"/>
      <c r="E373" s="10"/>
      <c r="F373" s="11"/>
      <c r="G373" s="11"/>
      <c r="H373" s="11"/>
      <c r="I373" s="12"/>
      <c r="J373" s="12"/>
      <c r="K373" s="12"/>
      <c r="L373" s="12"/>
      <c r="N373" s="4"/>
    </row>
    <row r="374" spans="2:14" hidden="1" x14ac:dyDescent="0.2">
      <c r="B374" s="10"/>
      <c r="C374" s="11"/>
      <c r="D374" s="11"/>
      <c r="E374" s="10"/>
      <c r="F374" s="11"/>
      <c r="G374" s="11"/>
      <c r="H374" s="11"/>
      <c r="I374" s="12"/>
      <c r="J374" s="12"/>
      <c r="K374" s="12"/>
      <c r="L374" s="12"/>
      <c r="N374" s="4"/>
    </row>
    <row r="375" spans="2:14" hidden="1" x14ac:dyDescent="0.2">
      <c r="B375" s="10"/>
      <c r="C375" s="11"/>
      <c r="D375" s="11"/>
      <c r="E375" s="10"/>
      <c r="F375" s="11"/>
      <c r="G375" s="11"/>
      <c r="H375" s="11"/>
      <c r="I375" s="12"/>
      <c r="J375" s="12"/>
      <c r="K375" s="12"/>
      <c r="L375" s="12"/>
      <c r="N375" s="4"/>
    </row>
    <row r="376" spans="2:14" hidden="1" x14ac:dyDescent="0.2">
      <c r="B376" s="10"/>
      <c r="C376" s="11"/>
      <c r="D376" s="11"/>
      <c r="E376" s="10"/>
      <c r="F376" s="11"/>
      <c r="G376" s="11"/>
      <c r="H376" s="11"/>
      <c r="I376" s="12"/>
      <c r="J376" s="12"/>
      <c r="K376" s="12"/>
      <c r="L376" s="12"/>
      <c r="N376" s="4"/>
    </row>
    <row r="377" spans="2:14" hidden="1" x14ac:dyDescent="0.2">
      <c r="B377" s="10"/>
      <c r="C377" s="11"/>
      <c r="D377" s="11"/>
      <c r="E377" s="10"/>
      <c r="F377" s="11"/>
      <c r="G377" s="11"/>
      <c r="H377" s="11"/>
      <c r="I377" s="12"/>
      <c r="J377" s="12"/>
      <c r="K377" s="12"/>
      <c r="L377" s="12"/>
      <c r="N377" s="4"/>
    </row>
    <row r="378" spans="2:14" hidden="1" x14ac:dyDescent="0.2">
      <c r="B378" s="10"/>
      <c r="C378" s="11"/>
      <c r="D378" s="11"/>
      <c r="E378" s="10"/>
      <c r="F378" s="11"/>
      <c r="G378" s="11"/>
      <c r="H378" s="11"/>
      <c r="I378" s="12"/>
      <c r="J378" s="12"/>
      <c r="K378" s="12"/>
      <c r="L378" s="12"/>
      <c r="N378" s="4"/>
    </row>
    <row r="379" spans="2:14" hidden="1" x14ac:dyDescent="0.2">
      <c r="B379" s="10"/>
      <c r="C379" s="11"/>
      <c r="D379" s="11"/>
      <c r="E379" s="10"/>
      <c r="F379" s="11"/>
      <c r="G379" s="11"/>
      <c r="H379" s="11"/>
      <c r="I379" s="12"/>
      <c r="J379" s="12"/>
      <c r="K379" s="12"/>
      <c r="L379" s="12"/>
      <c r="N379" s="4"/>
    </row>
    <row r="380" spans="2:14" hidden="1" x14ac:dyDescent="0.2">
      <c r="B380" s="10"/>
      <c r="C380" s="11"/>
      <c r="D380" s="11"/>
      <c r="E380" s="10"/>
      <c r="F380" s="11"/>
      <c r="G380" s="11"/>
      <c r="H380" s="11"/>
      <c r="I380" s="12"/>
      <c r="J380" s="12"/>
      <c r="K380" s="12"/>
      <c r="L380" s="12"/>
      <c r="N380" s="4"/>
    </row>
    <row r="381" spans="2:14" hidden="1" x14ac:dyDescent="0.2">
      <c r="B381" s="10"/>
      <c r="C381" s="11"/>
      <c r="D381" s="11"/>
      <c r="E381" s="10"/>
      <c r="F381" s="11"/>
      <c r="G381" s="11"/>
      <c r="H381" s="11"/>
      <c r="I381" s="12"/>
      <c r="J381" s="12"/>
      <c r="K381" s="12"/>
      <c r="L381" s="12"/>
      <c r="N381" s="4"/>
    </row>
    <row r="382" spans="2:14" hidden="1" x14ac:dyDescent="0.2">
      <c r="B382" s="10"/>
      <c r="C382" s="11"/>
      <c r="D382" s="11"/>
      <c r="E382" s="10"/>
      <c r="F382" s="11"/>
      <c r="G382" s="11"/>
      <c r="H382" s="11"/>
      <c r="I382" s="12"/>
      <c r="J382" s="12"/>
      <c r="K382" s="12"/>
      <c r="L382" s="12"/>
      <c r="N382" s="4"/>
    </row>
    <row r="383" spans="2:14" hidden="1" x14ac:dyDescent="0.2">
      <c r="B383" s="10"/>
      <c r="C383" s="11"/>
      <c r="D383" s="11"/>
      <c r="E383" s="10"/>
      <c r="F383" s="11"/>
      <c r="G383" s="11"/>
      <c r="H383" s="11"/>
      <c r="I383" s="12"/>
      <c r="J383" s="12"/>
      <c r="K383" s="12"/>
      <c r="L383" s="12"/>
      <c r="N383" s="4"/>
    </row>
    <row r="384" spans="2:14" hidden="1" x14ac:dyDescent="0.2">
      <c r="B384" s="10"/>
      <c r="C384" s="11"/>
      <c r="D384" s="11"/>
      <c r="E384" s="10"/>
      <c r="F384" s="11"/>
      <c r="G384" s="11"/>
      <c r="H384" s="11"/>
      <c r="I384" s="12"/>
      <c r="J384" s="12"/>
      <c r="K384" s="12"/>
      <c r="L384" s="12"/>
      <c r="N384" s="4"/>
    </row>
    <row r="385" spans="2:14" hidden="1" x14ac:dyDescent="0.2">
      <c r="B385" s="10"/>
      <c r="C385" s="11"/>
      <c r="D385" s="11"/>
      <c r="E385" s="10"/>
      <c r="F385" s="11"/>
      <c r="G385" s="11"/>
      <c r="H385" s="11"/>
      <c r="I385" s="12"/>
      <c r="J385" s="12"/>
      <c r="K385" s="12"/>
      <c r="L385" s="12"/>
      <c r="N385" s="4"/>
    </row>
    <row r="386" spans="2:14" hidden="1" x14ac:dyDescent="0.2">
      <c r="B386" s="10"/>
      <c r="C386" s="11"/>
      <c r="D386" s="11"/>
      <c r="E386" s="10"/>
      <c r="F386" s="11"/>
      <c r="G386" s="11"/>
      <c r="H386" s="11"/>
      <c r="I386" s="12"/>
      <c r="J386" s="12"/>
      <c r="K386" s="12"/>
      <c r="L386" s="12"/>
      <c r="N386" s="4"/>
    </row>
    <row r="387" spans="2:14" hidden="1" x14ac:dyDescent="0.2">
      <c r="B387" s="10"/>
      <c r="C387" s="11"/>
      <c r="D387" s="11"/>
      <c r="E387" s="10"/>
      <c r="F387" s="11"/>
      <c r="G387" s="11"/>
      <c r="H387" s="11"/>
      <c r="I387" s="12"/>
      <c r="J387" s="12"/>
      <c r="K387" s="12"/>
      <c r="L387" s="12"/>
      <c r="N387" s="4"/>
    </row>
    <row r="388" spans="2:14" hidden="1" x14ac:dyDescent="0.2">
      <c r="B388" s="10"/>
      <c r="C388" s="11"/>
      <c r="D388" s="11"/>
      <c r="E388" s="10"/>
      <c r="F388" s="11"/>
      <c r="G388" s="11"/>
      <c r="H388" s="11"/>
      <c r="I388" s="12"/>
      <c r="J388" s="12"/>
      <c r="K388" s="12"/>
      <c r="L388" s="12"/>
      <c r="N388" s="4"/>
    </row>
    <row r="389" spans="2:14" hidden="1" x14ac:dyDescent="0.2">
      <c r="B389" s="10"/>
      <c r="C389" s="11"/>
      <c r="D389" s="11"/>
      <c r="E389" s="10"/>
      <c r="F389" s="11"/>
      <c r="G389" s="11"/>
      <c r="H389" s="11"/>
      <c r="I389" s="12"/>
      <c r="J389" s="12"/>
      <c r="K389" s="12"/>
      <c r="L389" s="12"/>
      <c r="N389" s="4"/>
    </row>
    <row r="390" spans="2:14" hidden="1" x14ac:dyDescent="0.2">
      <c r="B390" s="10"/>
      <c r="C390" s="11"/>
      <c r="D390" s="11"/>
      <c r="E390" s="10"/>
      <c r="F390" s="11"/>
      <c r="G390" s="11"/>
      <c r="H390" s="11"/>
      <c r="I390" s="12"/>
      <c r="J390" s="12"/>
      <c r="K390" s="12"/>
      <c r="L390" s="12"/>
      <c r="N390" s="4"/>
    </row>
    <row r="391" spans="2:14" hidden="1" x14ac:dyDescent="0.2">
      <c r="B391" s="10"/>
      <c r="C391" s="11"/>
      <c r="D391" s="11"/>
      <c r="E391" s="10"/>
      <c r="F391" s="11"/>
      <c r="G391" s="11"/>
      <c r="H391" s="11"/>
      <c r="I391" s="12"/>
      <c r="J391" s="12"/>
      <c r="K391" s="12"/>
      <c r="L391" s="12"/>
      <c r="N391" s="4"/>
    </row>
    <row r="392" spans="2:14" hidden="1" x14ac:dyDescent="0.2">
      <c r="B392" s="10"/>
      <c r="C392" s="11"/>
      <c r="D392" s="11"/>
      <c r="E392" s="10"/>
      <c r="F392" s="11"/>
      <c r="G392" s="11"/>
      <c r="H392" s="11"/>
      <c r="I392" s="12"/>
      <c r="J392" s="12"/>
      <c r="K392" s="12"/>
      <c r="L392" s="12"/>
      <c r="N392" s="4"/>
    </row>
    <row r="393" spans="2:14" hidden="1" x14ac:dyDescent="0.2">
      <c r="B393" s="10"/>
      <c r="C393" s="11"/>
      <c r="D393" s="11"/>
      <c r="E393" s="10"/>
      <c r="F393" s="11"/>
      <c r="G393" s="11"/>
      <c r="H393" s="11"/>
      <c r="I393" s="12"/>
      <c r="J393" s="12"/>
      <c r="K393" s="12"/>
      <c r="L393" s="12"/>
      <c r="N393" s="4"/>
    </row>
    <row r="394" spans="2:14" hidden="1" x14ac:dyDescent="0.2">
      <c r="B394" s="10"/>
      <c r="C394" s="11"/>
      <c r="D394" s="11"/>
      <c r="E394" s="10"/>
      <c r="F394" s="11"/>
      <c r="G394" s="11"/>
      <c r="H394" s="11"/>
      <c r="I394" s="12"/>
      <c r="J394" s="12"/>
      <c r="K394" s="12"/>
      <c r="L394" s="12"/>
      <c r="N394" s="4"/>
    </row>
    <row r="395" spans="2:14" hidden="1" x14ac:dyDescent="0.2">
      <c r="B395" s="10"/>
      <c r="C395" s="11"/>
      <c r="D395" s="11"/>
      <c r="E395" s="10"/>
      <c r="F395" s="11"/>
      <c r="G395" s="11"/>
      <c r="H395" s="11"/>
      <c r="I395" s="12"/>
      <c r="J395" s="12"/>
      <c r="K395" s="12"/>
      <c r="L395" s="12"/>
      <c r="N395" s="4"/>
    </row>
    <row r="396" spans="2:14" hidden="1" x14ac:dyDescent="0.2">
      <c r="B396" s="10"/>
      <c r="C396" s="11"/>
      <c r="D396" s="11"/>
      <c r="E396" s="10"/>
      <c r="F396" s="11"/>
      <c r="G396" s="11"/>
      <c r="H396" s="11"/>
      <c r="I396" s="12"/>
      <c r="J396" s="12"/>
      <c r="K396" s="12"/>
      <c r="L396" s="12"/>
      <c r="N396" s="4"/>
    </row>
    <row r="397" spans="2:14" hidden="1" x14ac:dyDescent="0.2">
      <c r="B397" s="10"/>
      <c r="C397" s="11"/>
      <c r="D397" s="11"/>
      <c r="E397" s="10"/>
      <c r="F397" s="11"/>
      <c r="G397" s="11"/>
      <c r="H397" s="11"/>
      <c r="I397" s="12"/>
      <c r="J397" s="12"/>
      <c r="K397" s="12"/>
      <c r="L397" s="12"/>
      <c r="N397" s="4"/>
    </row>
    <row r="398" spans="2:14" hidden="1" x14ac:dyDescent="0.2">
      <c r="B398" s="10"/>
      <c r="C398" s="11"/>
      <c r="D398" s="11"/>
      <c r="E398" s="10"/>
      <c r="F398" s="11"/>
      <c r="G398" s="11"/>
      <c r="H398" s="11"/>
      <c r="I398" s="12"/>
      <c r="J398" s="12"/>
      <c r="K398" s="12"/>
      <c r="L398" s="12"/>
      <c r="N398" s="4"/>
    </row>
    <row r="399" spans="2:14" hidden="1" x14ac:dyDescent="0.2">
      <c r="B399" s="10"/>
      <c r="C399" s="11"/>
      <c r="D399" s="11"/>
      <c r="E399" s="10"/>
      <c r="F399" s="11"/>
      <c r="G399" s="11"/>
      <c r="H399" s="11"/>
      <c r="I399" s="12"/>
      <c r="J399" s="12"/>
      <c r="K399" s="12"/>
      <c r="L399" s="12"/>
      <c r="N399" s="4"/>
    </row>
    <row r="400" spans="2:14" hidden="1" x14ac:dyDescent="0.2">
      <c r="B400" s="10"/>
      <c r="C400" s="11"/>
      <c r="D400" s="11"/>
      <c r="E400" s="10"/>
      <c r="F400" s="11"/>
      <c r="G400" s="11"/>
      <c r="H400" s="11"/>
      <c r="I400" s="12"/>
      <c r="J400" s="12"/>
      <c r="K400" s="12"/>
      <c r="L400" s="12"/>
      <c r="N400" s="4"/>
    </row>
    <row r="401" spans="2:14" hidden="1" x14ac:dyDescent="0.2">
      <c r="B401" s="10"/>
      <c r="C401" s="11"/>
      <c r="D401" s="11"/>
      <c r="E401" s="10"/>
      <c r="F401" s="11"/>
      <c r="G401" s="11"/>
      <c r="H401" s="11"/>
      <c r="I401" s="12"/>
      <c r="J401" s="12"/>
      <c r="K401" s="12"/>
      <c r="L401" s="12"/>
      <c r="N401" s="4"/>
    </row>
    <row r="402" spans="2:14" hidden="1" x14ac:dyDescent="0.2">
      <c r="B402" s="10"/>
      <c r="C402" s="11"/>
      <c r="D402" s="11"/>
      <c r="E402" s="10"/>
      <c r="F402" s="11"/>
      <c r="G402" s="11"/>
      <c r="H402" s="11"/>
      <c r="I402" s="12"/>
      <c r="J402" s="12"/>
      <c r="K402" s="12"/>
      <c r="L402" s="12"/>
      <c r="N402" s="4"/>
    </row>
    <row r="403" spans="2:14" hidden="1" x14ac:dyDescent="0.2">
      <c r="B403" s="10"/>
      <c r="C403" s="11"/>
      <c r="D403" s="11"/>
      <c r="E403" s="10"/>
      <c r="F403" s="11"/>
      <c r="G403" s="11"/>
      <c r="H403" s="11"/>
      <c r="I403" s="12"/>
      <c r="J403" s="12"/>
      <c r="K403" s="12"/>
      <c r="L403" s="12"/>
      <c r="N403" s="4"/>
    </row>
    <row r="404" spans="2:14" hidden="1" x14ac:dyDescent="0.2">
      <c r="B404" s="10"/>
      <c r="C404" s="11"/>
      <c r="D404" s="11"/>
      <c r="E404" s="10"/>
      <c r="F404" s="11"/>
      <c r="G404" s="11"/>
      <c r="H404" s="11"/>
      <c r="I404" s="12"/>
      <c r="J404" s="12"/>
      <c r="K404" s="12"/>
      <c r="L404" s="12"/>
      <c r="N404" s="4"/>
    </row>
    <row r="405" spans="2:14" hidden="1" x14ac:dyDescent="0.2">
      <c r="B405" s="10"/>
      <c r="C405" s="11"/>
      <c r="D405" s="11"/>
      <c r="E405" s="10"/>
      <c r="F405" s="11"/>
      <c r="G405" s="11"/>
      <c r="H405" s="11"/>
      <c r="I405" s="12"/>
      <c r="J405" s="12"/>
      <c r="K405" s="12"/>
      <c r="L405" s="12"/>
      <c r="N405" s="4"/>
    </row>
    <row r="406" spans="2:14" hidden="1" x14ac:dyDescent="0.2">
      <c r="B406" s="10"/>
      <c r="C406" s="11"/>
      <c r="D406" s="11"/>
      <c r="E406" s="10"/>
      <c r="F406" s="11"/>
      <c r="G406" s="11"/>
      <c r="H406" s="11"/>
      <c r="I406" s="12"/>
      <c r="J406" s="12"/>
      <c r="K406" s="12"/>
      <c r="L406" s="12"/>
      <c r="N406" s="4"/>
    </row>
    <row r="407" spans="2:14" hidden="1" x14ac:dyDescent="0.2">
      <c r="B407" s="10"/>
      <c r="C407" s="11"/>
      <c r="D407" s="11"/>
      <c r="E407" s="10"/>
      <c r="F407" s="11"/>
      <c r="G407" s="11"/>
      <c r="H407" s="11"/>
      <c r="I407" s="12"/>
      <c r="J407" s="12"/>
      <c r="K407" s="12"/>
      <c r="L407" s="12"/>
      <c r="N407" s="4"/>
    </row>
    <row r="408" spans="2:14" hidden="1" x14ac:dyDescent="0.2">
      <c r="B408" s="10"/>
      <c r="C408" s="11"/>
      <c r="D408" s="11"/>
      <c r="E408" s="10"/>
      <c r="F408" s="11"/>
      <c r="G408" s="11"/>
      <c r="H408" s="11"/>
      <c r="I408" s="12"/>
      <c r="J408" s="12"/>
      <c r="K408" s="12"/>
      <c r="L408" s="12"/>
      <c r="N408" s="4"/>
    </row>
    <row r="409" spans="2:14" hidden="1" x14ac:dyDescent="0.2">
      <c r="B409" s="10"/>
      <c r="C409" s="11"/>
      <c r="D409" s="11"/>
      <c r="E409" s="10"/>
      <c r="F409" s="11"/>
      <c r="G409" s="11"/>
      <c r="H409" s="11"/>
      <c r="I409" s="12"/>
      <c r="J409" s="12"/>
      <c r="K409" s="12"/>
      <c r="L409" s="12"/>
      <c r="N409" s="4"/>
    </row>
    <row r="410" spans="2:14" hidden="1" x14ac:dyDescent="0.2">
      <c r="B410" s="10"/>
      <c r="C410" s="11"/>
      <c r="D410" s="11"/>
      <c r="E410" s="10"/>
      <c r="F410" s="11"/>
      <c r="G410" s="11"/>
      <c r="H410" s="11"/>
      <c r="I410" s="12"/>
      <c r="J410" s="12"/>
      <c r="K410" s="12"/>
      <c r="L410" s="12"/>
      <c r="N410" s="4"/>
    </row>
    <row r="411" spans="2:14" hidden="1" x14ac:dyDescent="0.2">
      <c r="B411" s="10"/>
      <c r="C411" s="11"/>
      <c r="D411" s="11"/>
      <c r="E411" s="10"/>
      <c r="F411" s="11"/>
      <c r="G411" s="11"/>
      <c r="H411" s="11"/>
      <c r="I411" s="12"/>
      <c r="J411" s="12"/>
      <c r="K411" s="12"/>
      <c r="L411" s="12"/>
      <c r="N411" s="4"/>
    </row>
    <row r="412" spans="2:14" hidden="1" x14ac:dyDescent="0.2">
      <c r="B412" s="10"/>
      <c r="C412" s="11"/>
      <c r="D412" s="11"/>
      <c r="E412" s="10"/>
      <c r="F412" s="11"/>
      <c r="G412" s="11"/>
      <c r="H412" s="11"/>
      <c r="I412" s="12"/>
      <c r="J412" s="12"/>
      <c r="K412" s="12"/>
      <c r="L412" s="12"/>
      <c r="N412" s="4"/>
    </row>
    <row r="413" spans="2:14" hidden="1" x14ac:dyDescent="0.2">
      <c r="B413" s="10"/>
      <c r="C413" s="11"/>
      <c r="D413" s="11"/>
      <c r="E413" s="10"/>
      <c r="F413" s="11"/>
      <c r="G413" s="11"/>
      <c r="H413" s="11"/>
      <c r="I413" s="12"/>
      <c r="J413" s="12"/>
      <c r="K413" s="12"/>
      <c r="L413" s="12"/>
      <c r="N413" s="4"/>
    </row>
    <row r="414" spans="2:14" hidden="1" x14ac:dyDescent="0.2">
      <c r="B414" s="10"/>
      <c r="C414" s="11"/>
      <c r="D414" s="11"/>
      <c r="E414" s="10"/>
      <c r="F414" s="11"/>
      <c r="G414" s="11"/>
      <c r="H414" s="11"/>
      <c r="I414" s="12"/>
      <c r="J414" s="12"/>
      <c r="K414" s="12"/>
      <c r="L414" s="12"/>
      <c r="N414" s="4"/>
    </row>
    <row r="415" spans="2:14" hidden="1" x14ac:dyDescent="0.2">
      <c r="B415" s="10"/>
      <c r="C415" s="11"/>
      <c r="D415" s="11"/>
      <c r="E415" s="10"/>
      <c r="F415" s="11"/>
      <c r="G415" s="11"/>
      <c r="H415" s="11"/>
      <c r="I415" s="12"/>
      <c r="J415" s="12"/>
      <c r="K415" s="12"/>
      <c r="L415" s="12"/>
      <c r="N415" s="4"/>
    </row>
    <row r="416" spans="2:14" hidden="1" x14ac:dyDescent="0.2">
      <c r="B416" s="10"/>
      <c r="C416" s="11"/>
      <c r="D416" s="11"/>
      <c r="E416" s="10"/>
      <c r="F416" s="11"/>
      <c r="G416" s="11"/>
      <c r="H416" s="11"/>
      <c r="I416" s="12"/>
      <c r="J416" s="12"/>
      <c r="K416" s="12"/>
      <c r="L416" s="12"/>
      <c r="N416" s="4"/>
    </row>
    <row r="417" spans="2:14" hidden="1" x14ac:dyDescent="0.2">
      <c r="B417" s="10"/>
      <c r="C417" s="11"/>
      <c r="D417" s="11"/>
      <c r="E417" s="10"/>
      <c r="F417" s="11"/>
      <c r="G417" s="11"/>
      <c r="H417" s="11"/>
      <c r="I417" s="12"/>
      <c r="J417" s="12"/>
      <c r="K417" s="12"/>
      <c r="L417" s="12"/>
      <c r="N417" s="4"/>
    </row>
    <row r="418" spans="2:14" hidden="1" x14ac:dyDescent="0.2">
      <c r="B418" s="10"/>
      <c r="C418" s="11"/>
      <c r="D418" s="11"/>
      <c r="E418" s="10"/>
      <c r="F418" s="11"/>
      <c r="G418" s="11"/>
      <c r="H418" s="11"/>
      <c r="I418" s="12"/>
      <c r="J418" s="12"/>
      <c r="K418" s="12"/>
      <c r="L418" s="12"/>
      <c r="N418" s="4"/>
    </row>
    <row r="419" spans="2:14" hidden="1" x14ac:dyDescent="0.2">
      <c r="B419" s="114"/>
      <c r="C419" s="115"/>
      <c r="D419" s="115"/>
      <c r="E419" s="115"/>
      <c r="F419" s="115"/>
      <c r="G419" s="115"/>
      <c r="H419" s="115"/>
      <c r="I419" s="115"/>
      <c r="J419" s="115"/>
      <c r="K419" s="115"/>
      <c r="L419" s="115"/>
      <c r="N419" s="4"/>
    </row>
    <row r="420" spans="2:14" ht="19" hidden="1" x14ac:dyDescent="0.25">
      <c r="B420" s="112" t="s">
        <v>66</v>
      </c>
      <c r="C420" s="113"/>
      <c r="D420" s="113"/>
      <c r="E420" s="113"/>
      <c r="F420" s="113"/>
      <c r="G420" s="113"/>
      <c r="H420" s="113"/>
      <c r="I420" s="113"/>
      <c r="J420" s="113"/>
      <c r="K420" s="113"/>
      <c r="L420" s="113"/>
      <c r="N420" s="4"/>
    </row>
    <row r="421" spans="2:14" hidden="1" x14ac:dyDescent="0.2">
      <c r="B421" s="10"/>
      <c r="C421" s="11"/>
      <c r="D421" s="11"/>
      <c r="E421" s="10"/>
      <c r="F421" s="11"/>
      <c r="G421" s="11"/>
      <c r="H421" s="11"/>
      <c r="I421" s="12"/>
      <c r="J421" s="12"/>
      <c r="K421" s="12"/>
      <c r="L421" s="12"/>
      <c r="N421" s="4"/>
    </row>
    <row r="422" spans="2:14" hidden="1" x14ac:dyDescent="0.2">
      <c r="B422" s="10"/>
      <c r="C422" s="11"/>
      <c r="D422" s="11"/>
      <c r="E422" s="10"/>
      <c r="F422" s="11"/>
      <c r="G422" s="11"/>
      <c r="H422" s="11"/>
      <c r="I422" s="12"/>
      <c r="J422" s="12"/>
      <c r="K422" s="12"/>
      <c r="L422" s="12"/>
      <c r="N422" s="4"/>
    </row>
    <row r="423" spans="2:14" hidden="1" x14ac:dyDescent="0.2">
      <c r="N423" s="4"/>
    </row>
    <row r="424" spans="2:14" hidden="1" x14ac:dyDescent="0.2">
      <c r="N424" s="4"/>
    </row>
    <row r="425" spans="2:14" hidden="1" x14ac:dyDescent="0.2">
      <c r="N425" s="4"/>
    </row>
    <row r="426" spans="2:14" hidden="1" x14ac:dyDescent="0.2">
      <c r="N426" s="4"/>
    </row>
    <row r="427" spans="2:14" hidden="1" x14ac:dyDescent="0.2">
      <c r="N427" s="4"/>
    </row>
    <row r="428" spans="2:14" hidden="1" x14ac:dyDescent="0.2">
      <c r="N428" s="4"/>
    </row>
    <row r="429" spans="2:14" hidden="1" x14ac:dyDescent="0.2">
      <c r="N429" s="4"/>
    </row>
    <row r="430" spans="2:14" hidden="1" x14ac:dyDescent="0.2">
      <c r="N430" s="4"/>
    </row>
    <row r="431" spans="2:14" hidden="1" x14ac:dyDescent="0.2">
      <c r="N431" s="4"/>
    </row>
    <row r="432" spans="2:14" hidden="1" x14ac:dyDescent="0.2">
      <c r="N432" s="4"/>
    </row>
    <row r="433" spans="14:14" hidden="1" x14ac:dyDescent="0.2">
      <c r="N433" s="4"/>
    </row>
    <row r="434" spans="14:14" hidden="1" x14ac:dyDescent="0.2">
      <c r="N434" s="4"/>
    </row>
    <row r="435" spans="14:14" hidden="1" x14ac:dyDescent="0.2">
      <c r="N435" s="4"/>
    </row>
    <row r="436" spans="14:14" hidden="1" x14ac:dyDescent="0.2">
      <c r="N436" s="4"/>
    </row>
    <row r="437" spans="14:14" hidden="1" x14ac:dyDescent="0.2">
      <c r="N437" s="4"/>
    </row>
    <row r="438" spans="14:14" hidden="1" x14ac:dyDescent="0.2">
      <c r="N438" s="4"/>
    </row>
    <row r="439" spans="14:14" hidden="1" x14ac:dyDescent="0.2">
      <c r="N439" s="4"/>
    </row>
    <row r="440" spans="14:14" hidden="1" x14ac:dyDescent="0.2">
      <c r="N440" s="4"/>
    </row>
    <row r="441" spans="14:14" hidden="1" x14ac:dyDescent="0.2">
      <c r="N441" s="4"/>
    </row>
    <row r="442" spans="14:14" hidden="1" x14ac:dyDescent="0.2">
      <c r="N442" s="4"/>
    </row>
    <row r="443" spans="14:14" hidden="1" x14ac:dyDescent="0.2">
      <c r="N443" s="4"/>
    </row>
    <row r="444" spans="14:14" hidden="1" x14ac:dyDescent="0.2">
      <c r="N444" s="4"/>
    </row>
    <row r="445" spans="14:14" hidden="1" x14ac:dyDescent="0.2">
      <c r="N445" s="4"/>
    </row>
    <row r="446" spans="14:14" hidden="1" x14ac:dyDescent="0.2">
      <c r="N446" s="4"/>
    </row>
    <row r="447" spans="14:14" hidden="1" x14ac:dyDescent="0.2">
      <c r="N447" s="4"/>
    </row>
    <row r="448" spans="14:14" hidden="1" x14ac:dyDescent="0.2">
      <c r="N448" s="4"/>
    </row>
    <row r="449" spans="14:14" hidden="1" x14ac:dyDescent="0.2">
      <c r="N449" s="4"/>
    </row>
    <row r="450" spans="14:14" hidden="1" x14ac:dyDescent="0.2">
      <c r="N450" s="4"/>
    </row>
    <row r="451" spans="14:14" hidden="1" x14ac:dyDescent="0.2">
      <c r="N451" s="4"/>
    </row>
    <row r="452" spans="14:14" hidden="1" x14ac:dyDescent="0.2">
      <c r="N452" s="4"/>
    </row>
    <row r="453" spans="14:14" hidden="1" x14ac:dyDescent="0.2">
      <c r="N453" s="4"/>
    </row>
    <row r="454" spans="14:14" hidden="1" x14ac:dyDescent="0.2">
      <c r="N454" s="4"/>
    </row>
    <row r="455" spans="14:14" hidden="1" x14ac:dyDescent="0.2">
      <c r="N455" s="4"/>
    </row>
    <row r="456" spans="14:14" hidden="1" x14ac:dyDescent="0.2">
      <c r="N456" s="4"/>
    </row>
    <row r="457" spans="14:14" hidden="1" x14ac:dyDescent="0.2">
      <c r="N457" s="4"/>
    </row>
    <row r="458" spans="14:14" hidden="1" x14ac:dyDescent="0.2">
      <c r="N458" s="4"/>
    </row>
    <row r="459" spans="14:14" hidden="1" x14ac:dyDescent="0.2">
      <c r="N459" s="4"/>
    </row>
    <row r="460" spans="14:14" hidden="1" x14ac:dyDescent="0.2">
      <c r="N460" s="4"/>
    </row>
    <row r="461" spans="14:14" hidden="1" x14ac:dyDescent="0.2">
      <c r="N461" s="4"/>
    </row>
    <row r="462" spans="14:14" hidden="1" x14ac:dyDescent="0.2">
      <c r="N462" s="4"/>
    </row>
    <row r="463" spans="14:14" hidden="1" x14ac:dyDescent="0.2">
      <c r="N463" s="4"/>
    </row>
    <row r="464" spans="14:14" hidden="1" x14ac:dyDescent="0.2">
      <c r="N464" s="4"/>
    </row>
    <row r="465" spans="14:14" hidden="1" x14ac:dyDescent="0.2">
      <c r="N465" s="4"/>
    </row>
    <row r="466" spans="14:14" hidden="1" x14ac:dyDescent="0.2">
      <c r="N466" s="4"/>
    </row>
    <row r="467" spans="14:14" hidden="1" x14ac:dyDescent="0.2">
      <c r="N467" s="4"/>
    </row>
    <row r="468" spans="14:14" hidden="1" x14ac:dyDescent="0.2">
      <c r="N468" s="4"/>
    </row>
    <row r="469" spans="14:14" hidden="1" x14ac:dyDescent="0.2">
      <c r="N469" s="4"/>
    </row>
    <row r="470" spans="14:14" hidden="1" x14ac:dyDescent="0.2">
      <c r="N470" s="4"/>
    </row>
    <row r="471" spans="14:14" hidden="1" x14ac:dyDescent="0.2">
      <c r="N471" s="4"/>
    </row>
    <row r="472" spans="14:14" hidden="1" x14ac:dyDescent="0.2">
      <c r="N472" s="4"/>
    </row>
    <row r="473" spans="14:14" hidden="1" x14ac:dyDescent="0.2">
      <c r="N473" s="4"/>
    </row>
    <row r="474" spans="14:14" hidden="1" x14ac:dyDescent="0.2">
      <c r="N474" s="4"/>
    </row>
    <row r="475" spans="14:14" hidden="1" x14ac:dyDescent="0.2">
      <c r="N475" s="4"/>
    </row>
    <row r="476" spans="14:14" hidden="1" x14ac:dyDescent="0.2">
      <c r="N476" s="4"/>
    </row>
    <row r="477" spans="14:14" hidden="1" x14ac:dyDescent="0.2">
      <c r="N477" s="4"/>
    </row>
    <row r="478" spans="14:14" hidden="1" x14ac:dyDescent="0.2">
      <c r="N478" s="4"/>
    </row>
    <row r="479" spans="14:14" hidden="1" x14ac:dyDescent="0.2">
      <c r="N479" s="4"/>
    </row>
    <row r="480" spans="14:14" hidden="1" x14ac:dyDescent="0.2">
      <c r="N480" s="4"/>
    </row>
    <row r="481" spans="2:14" hidden="1" x14ac:dyDescent="0.2">
      <c r="N481" s="4"/>
    </row>
    <row r="482" spans="2:14" hidden="1" x14ac:dyDescent="0.2">
      <c r="N482" s="4"/>
    </row>
    <row r="483" spans="2:14" x14ac:dyDescent="0.2">
      <c r="N483" s="4"/>
    </row>
    <row r="484" spans="2:14" x14ac:dyDescent="0.2">
      <c r="N484" s="4"/>
    </row>
    <row r="485" spans="2:14" x14ac:dyDescent="0.2">
      <c r="N485" s="4"/>
    </row>
    <row r="486" spans="2:14" x14ac:dyDescent="0.2">
      <c r="N486" s="4"/>
    </row>
    <row r="487" spans="2:14" ht="18.75" customHeight="1" x14ac:dyDescent="0.25">
      <c r="B487" s="116" t="s">
        <v>69</v>
      </c>
      <c r="C487" s="117"/>
      <c r="D487" s="117"/>
      <c r="E487" s="117"/>
      <c r="F487" s="117"/>
      <c r="G487" s="117"/>
      <c r="H487" s="117"/>
      <c r="I487" s="117"/>
      <c r="J487" s="117"/>
      <c r="K487" s="117"/>
      <c r="L487" s="117"/>
      <c r="N487" s="4"/>
    </row>
    <row r="488" spans="2:14" x14ac:dyDescent="0.2">
      <c r="N488" s="4"/>
    </row>
    <row r="489" spans="2:14" x14ac:dyDescent="0.2">
      <c r="N489" s="4"/>
    </row>
    <row r="490" spans="2:14" x14ac:dyDescent="0.2">
      <c r="N490" s="4"/>
    </row>
    <row r="491" spans="2:14" x14ac:dyDescent="0.2">
      <c r="N491" s="4"/>
    </row>
    <row r="492" spans="2:14" x14ac:dyDescent="0.2">
      <c r="N492" s="4"/>
    </row>
    <row r="493" spans="2:14" x14ac:dyDescent="0.2">
      <c r="N493" s="4"/>
    </row>
    <row r="494" spans="2:14" x14ac:dyDescent="0.2">
      <c r="N494" s="4"/>
    </row>
    <row r="495" spans="2:14" x14ac:dyDescent="0.2">
      <c r="N495" s="4"/>
    </row>
    <row r="496" spans="2:14" x14ac:dyDescent="0.2">
      <c r="N496" s="4"/>
    </row>
    <row r="497" spans="14:14" x14ac:dyDescent="0.2">
      <c r="N497" s="4"/>
    </row>
    <row r="498" spans="14:14" x14ac:dyDescent="0.2">
      <c r="N498" s="4"/>
    </row>
    <row r="499" spans="14:14" x14ac:dyDescent="0.2">
      <c r="N499" s="4"/>
    </row>
    <row r="500" spans="14:14" x14ac:dyDescent="0.2">
      <c r="N500" s="4"/>
    </row>
    <row r="501" spans="14:14" x14ac:dyDescent="0.2">
      <c r="N501" s="4"/>
    </row>
    <row r="502" spans="14:14" x14ac:dyDescent="0.2">
      <c r="N502" s="4"/>
    </row>
    <row r="503" spans="14:14" x14ac:dyDescent="0.2">
      <c r="N503" s="4"/>
    </row>
    <row r="504" spans="14:14" x14ac:dyDescent="0.2">
      <c r="N504" s="4"/>
    </row>
    <row r="505" spans="14:14" x14ac:dyDescent="0.2">
      <c r="N505" s="4"/>
    </row>
    <row r="506" spans="14:14" x14ac:dyDescent="0.2">
      <c r="N506" s="4"/>
    </row>
    <row r="507" spans="14:14" x14ac:dyDescent="0.2">
      <c r="N507" s="4"/>
    </row>
    <row r="508" spans="14:14" x14ac:dyDescent="0.2">
      <c r="N508" s="4"/>
    </row>
    <row r="509" spans="14:14" x14ac:dyDescent="0.2">
      <c r="N509" s="4"/>
    </row>
    <row r="510" spans="14:14" x14ac:dyDescent="0.2">
      <c r="N510" s="4"/>
    </row>
    <row r="511" spans="14:14" x14ac:dyDescent="0.2">
      <c r="N511" s="4"/>
    </row>
    <row r="512" spans="14:14" x14ac:dyDescent="0.2">
      <c r="N512" s="4"/>
    </row>
    <row r="513" spans="14:14" x14ac:dyDescent="0.2">
      <c r="N513" s="4"/>
    </row>
    <row r="514" spans="14:14" x14ac:dyDescent="0.2">
      <c r="N514" s="4"/>
    </row>
    <row r="515" spans="14:14" x14ac:dyDescent="0.2">
      <c r="N515" s="4"/>
    </row>
    <row r="516" spans="14:14" x14ac:dyDescent="0.2">
      <c r="N516" s="4"/>
    </row>
    <row r="517" spans="14:14" x14ac:dyDescent="0.2">
      <c r="N517" s="4"/>
    </row>
    <row r="518" spans="14:14" x14ac:dyDescent="0.2">
      <c r="N518" s="4"/>
    </row>
    <row r="519" spans="14:14" x14ac:dyDescent="0.2">
      <c r="N519" s="4"/>
    </row>
    <row r="520" spans="14:14" x14ac:dyDescent="0.2">
      <c r="N520" s="4"/>
    </row>
    <row r="521" spans="14:14" x14ac:dyDescent="0.2">
      <c r="N521" s="4"/>
    </row>
    <row r="522" spans="14:14" x14ac:dyDescent="0.2">
      <c r="N522" s="4"/>
    </row>
    <row r="523" spans="14:14" x14ac:dyDescent="0.2">
      <c r="N523" s="4"/>
    </row>
    <row r="524" spans="14:14" x14ac:dyDescent="0.2">
      <c r="N524" s="4"/>
    </row>
    <row r="525" spans="14:14" x14ac:dyDescent="0.2">
      <c r="N525" s="4"/>
    </row>
    <row r="526" spans="14:14" x14ac:dyDescent="0.2">
      <c r="N526" s="4"/>
    </row>
    <row r="527" spans="14:14" x14ac:dyDescent="0.2">
      <c r="N527" s="4"/>
    </row>
    <row r="528" spans="14:14" x14ac:dyDescent="0.2">
      <c r="N528" s="4"/>
    </row>
    <row r="529" spans="14:14" x14ac:dyDescent="0.2">
      <c r="N529" s="4"/>
    </row>
    <row r="530" spans="14:14" x14ac:dyDescent="0.2">
      <c r="N530" s="4"/>
    </row>
    <row r="531" spans="14:14" x14ac:dyDescent="0.2">
      <c r="N531" s="4"/>
    </row>
    <row r="532" spans="14:14" x14ac:dyDescent="0.2">
      <c r="N532" s="4"/>
    </row>
    <row r="533" spans="14:14" x14ac:dyDescent="0.2">
      <c r="N533" s="4"/>
    </row>
    <row r="534" spans="14:14" x14ac:dyDescent="0.2">
      <c r="N534" s="4"/>
    </row>
    <row r="535" spans="14:14" x14ac:dyDescent="0.2">
      <c r="N535" s="4"/>
    </row>
    <row r="536" spans="14:14" x14ac:dyDescent="0.2">
      <c r="N536" s="4"/>
    </row>
    <row r="537" spans="14:14" x14ac:dyDescent="0.2">
      <c r="N537" s="4"/>
    </row>
    <row r="538" spans="14:14" x14ac:dyDescent="0.2">
      <c r="N538" s="4"/>
    </row>
    <row r="539" spans="14:14" x14ac:dyDescent="0.2">
      <c r="N539" s="4"/>
    </row>
    <row r="540" spans="14:14" x14ac:dyDescent="0.2">
      <c r="N540" s="4"/>
    </row>
    <row r="541" spans="14:14" x14ac:dyDescent="0.2">
      <c r="N541" s="4"/>
    </row>
    <row r="542" spans="14:14" x14ac:dyDescent="0.2">
      <c r="N542" s="4"/>
    </row>
    <row r="543" spans="14:14" x14ac:dyDescent="0.2">
      <c r="N543" s="4"/>
    </row>
    <row r="544" spans="14:14" x14ac:dyDescent="0.2">
      <c r="N544" s="4"/>
    </row>
    <row r="545" spans="14:14" x14ac:dyDescent="0.2">
      <c r="N545" s="4"/>
    </row>
    <row r="546" spans="14:14" x14ac:dyDescent="0.2">
      <c r="N546" s="4"/>
    </row>
    <row r="547" spans="14:14" x14ac:dyDescent="0.2">
      <c r="N547" s="4"/>
    </row>
    <row r="548" spans="14:14" x14ac:dyDescent="0.2">
      <c r="N548" s="4"/>
    </row>
    <row r="549" spans="14:14" x14ac:dyDescent="0.2">
      <c r="N549" s="4"/>
    </row>
    <row r="550" spans="14:14" x14ac:dyDescent="0.2">
      <c r="N550" s="4"/>
    </row>
    <row r="551" spans="14:14" x14ac:dyDescent="0.2">
      <c r="N551" s="4"/>
    </row>
    <row r="552" spans="14:14" x14ac:dyDescent="0.2">
      <c r="N552" s="4"/>
    </row>
    <row r="553" spans="14:14" x14ac:dyDescent="0.2">
      <c r="N553" s="4"/>
    </row>
    <row r="554" spans="14:14" x14ac:dyDescent="0.2">
      <c r="N554" s="4"/>
    </row>
    <row r="555" spans="14:14" x14ac:dyDescent="0.2">
      <c r="N555" s="4"/>
    </row>
    <row r="556" spans="14:14" x14ac:dyDescent="0.2">
      <c r="N556" s="4"/>
    </row>
    <row r="557" spans="14:14" x14ac:dyDescent="0.2">
      <c r="N557" s="4"/>
    </row>
    <row r="558" spans="14:14" x14ac:dyDescent="0.2">
      <c r="N558" s="4"/>
    </row>
    <row r="559" spans="14:14" x14ac:dyDescent="0.2">
      <c r="N559" s="4"/>
    </row>
    <row r="560" spans="14:14" x14ac:dyDescent="0.2">
      <c r="N560" s="4"/>
    </row>
    <row r="561" spans="14:14" x14ac:dyDescent="0.2">
      <c r="N561" s="4"/>
    </row>
    <row r="562" spans="14:14" x14ac:dyDescent="0.2">
      <c r="N562" s="4"/>
    </row>
    <row r="563" spans="14:14" x14ac:dyDescent="0.2">
      <c r="N563" s="4"/>
    </row>
    <row r="564" spans="14:14" x14ac:dyDescent="0.2">
      <c r="N564" s="4"/>
    </row>
    <row r="565" spans="14:14" x14ac:dyDescent="0.2">
      <c r="N565" s="4"/>
    </row>
    <row r="566" spans="14:14" x14ac:dyDescent="0.2">
      <c r="N566" s="4"/>
    </row>
    <row r="567" spans="14:14" x14ac:dyDescent="0.2">
      <c r="N567" s="4"/>
    </row>
    <row r="568" spans="14:14" x14ac:dyDescent="0.2">
      <c r="N568" s="4"/>
    </row>
    <row r="569" spans="14:14" x14ac:dyDescent="0.2">
      <c r="N569" s="4"/>
    </row>
    <row r="570" spans="14:14" x14ac:dyDescent="0.2">
      <c r="N570" s="4"/>
    </row>
    <row r="571" spans="14:14" x14ac:dyDescent="0.2">
      <c r="N571" s="4"/>
    </row>
    <row r="572" spans="14:14" x14ac:dyDescent="0.2">
      <c r="N572" s="4"/>
    </row>
    <row r="573" spans="14:14" x14ac:dyDescent="0.2">
      <c r="N573" s="4"/>
    </row>
    <row r="574" spans="14:14" x14ac:dyDescent="0.2">
      <c r="N574" s="4"/>
    </row>
    <row r="575" spans="14:14" x14ac:dyDescent="0.2">
      <c r="N575" s="4"/>
    </row>
    <row r="576" spans="14:14" x14ac:dyDescent="0.2">
      <c r="N576" s="4"/>
    </row>
    <row r="577" spans="14:14" x14ac:dyDescent="0.2">
      <c r="N577" s="4"/>
    </row>
    <row r="578" spans="14:14" x14ac:dyDescent="0.2">
      <c r="N578" s="4"/>
    </row>
    <row r="579" spans="14:14" x14ac:dyDescent="0.2">
      <c r="N579" s="4"/>
    </row>
    <row r="580" spans="14:14" x14ac:dyDescent="0.2">
      <c r="N580" s="4"/>
    </row>
    <row r="581" spans="14:14" x14ac:dyDescent="0.2">
      <c r="N581" s="4"/>
    </row>
    <row r="582" spans="14:14" x14ac:dyDescent="0.2">
      <c r="N582" s="4"/>
    </row>
    <row r="583" spans="14:14" x14ac:dyDescent="0.2">
      <c r="N583" s="4"/>
    </row>
    <row r="584" spans="14:14" x14ac:dyDescent="0.2">
      <c r="N584" s="4"/>
    </row>
    <row r="585" spans="14:14" x14ac:dyDescent="0.2">
      <c r="N585" s="4"/>
    </row>
    <row r="586" spans="14:14" x14ac:dyDescent="0.2">
      <c r="N586" s="4"/>
    </row>
    <row r="587" spans="14:14" x14ac:dyDescent="0.2">
      <c r="N587" s="4"/>
    </row>
    <row r="588" spans="14:14" x14ac:dyDescent="0.2">
      <c r="N588" s="4"/>
    </row>
    <row r="589" spans="14:14" x14ac:dyDescent="0.2">
      <c r="N589" s="4"/>
    </row>
    <row r="590" spans="14:14" x14ac:dyDescent="0.2">
      <c r="N590" s="4"/>
    </row>
    <row r="591" spans="14:14" x14ac:dyDescent="0.2">
      <c r="N591" s="4"/>
    </row>
    <row r="592" spans="14:14" x14ac:dyDescent="0.2">
      <c r="N592" s="4"/>
    </row>
    <row r="593" spans="14:14" x14ac:dyDescent="0.2">
      <c r="N593" s="4"/>
    </row>
    <row r="594" spans="14:14" x14ac:dyDescent="0.2">
      <c r="N594" s="4"/>
    </row>
    <row r="595" spans="14:14" x14ac:dyDescent="0.2">
      <c r="N595" s="4"/>
    </row>
    <row r="596" spans="14:14" x14ac:dyDescent="0.2">
      <c r="N596" s="4"/>
    </row>
    <row r="597" spans="14:14" x14ac:dyDescent="0.2">
      <c r="N597" s="4"/>
    </row>
    <row r="598" spans="14:14" x14ac:dyDescent="0.2">
      <c r="N598" s="4"/>
    </row>
    <row r="599" spans="14:14" x14ac:dyDescent="0.2">
      <c r="N599" s="4"/>
    </row>
    <row r="600" spans="14:14" x14ac:dyDescent="0.2">
      <c r="N600" s="4"/>
    </row>
    <row r="601" spans="14:14" x14ac:dyDescent="0.2">
      <c r="N601" s="4"/>
    </row>
    <row r="602" spans="14:14" x14ac:dyDescent="0.2">
      <c r="N602" s="4"/>
    </row>
    <row r="603" spans="14:14" x14ac:dyDescent="0.2">
      <c r="N603" s="4"/>
    </row>
    <row r="604" spans="14:14" x14ac:dyDescent="0.2">
      <c r="N604" s="4"/>
    </row>
    <row r="605" spans="14:14" x14ac:dyDescent="0.2">
      <c r="N605" s="4"/>
    </row>
    <row r="606" spans="14:14" x14ac:dyDescent="0.2">
      <c r="N606" s="4"/>
    </row>
    <row r="607" spans="14:14" x14ac:dyDescent="0.2">
      <c r="N607" s="4"/>
    </row>
    <row r="608" spans="14:14" x14ac:dyDescent="0.2">
      <c r="N608" s="4"/>
    </row>
    <row r="609" spans="14:14" x14ac:dyDescent="0.2">
      <c r="N609" s="4"/>
    </row>
    <row r="610" spans="14:14" x14ac:dyDescent="0.2">
      <c r="N610" s="4"/>
    </row>
    <row r="611" spans="14:14" x14ac:dyDescent="0.2">
      <c r="N611" s="4"/>
    </row>
    <row r="612" spans="14:14" x14ac:dyDescent="0.2">
      <c r="N612" s="4"/>
    </row>
    <row r="613" spans="14:14" x14ac:dyDescent="0.2">
      <c r="N613" s="4"/>
    </row>
    <row r="614" spans="14:14" x14ac:dyDescent="0.2">
      <c r="N614" s="4"/>
    </row>
    <row r="615" spans="14:14" x14ac:dyDescent="0.2">
      <c r="N615" s="4"/>
    </row>
    <row r="616" spans="14:14" x14ac:dyDescent="0.2">
      <c r="N616" s="4"/>
    </row>
    <row r="617" spans="14:14" x14ac:dyDescent="0.2">
      <c r="N617" s="4"/>
    </row>
    <row r="618" spans="14:14" x14ac:dyDescent="0.2">
      <c r="N618" s="4"/>
    </row>
    <row r="619" spans="14:14" x14ac:dyDescent="0.2">
      <c r="N619" s="4"/>
    </row>
    <row r="620" spans="14:14" x14ac:dyDescent="0.2">
      <c r="N620" s="4"/>
    </row>
    <row r="621" spans="14:14" x14ac:dyDescent="0.2">
      <c r="N621" s="4"/>
    </row>
    <row r="622" spans="14:14" x14ac:dyDescent="0.2">
      <c r="N622" s="4"/>
    </row>
    <row r="623" spans="14:14" x14ac:dyDescent="0.2">
      <c r="N623" s="4"/>
    </row>
    <row r="624" spans="14:14" x14ac:dyDescent="0.2">
      <c r="N624" s="4"/>
    </row>
    <row r="625" spans="14:14" x14ac:dyDescent="0.2">
      <c r="N625" s="4"/>
    </row>
    <row r="626" spans="14:14" x14ac:dyDescent="0.2">
      <c r="N626" s="4"/>
    </row>
    <row r="627" spans="14:14" x14ac:dyDescent="0.2">
      <c r="N627" s="4"/>
    </row>
    <row r="628" spans="14:14" x14ac:dyDescent="0.2">
      <c r="N628" s="4"/>
    </row>
    <row r="629" spans="14:14" x14ac:dyDescent="0.2">
      <c r="N629" s="4"/>
    </row>
    <row r="630" spans="14:14" x14ac:dyDescent="0.2">
      <c r="N630" s="4"/>
    </row>
    <row r="631" spans="14:14" x14ac:dyDescent="0.2">
      <c r="N631" s="4"/>
    </row>
    <row r="632" spans="14:14" x14ac:dyDescent="0.2">
      <c r="N632" s="4"/>
    </row>
    <row r="633" spans="14:14" x14ac:dyDescent="0.2">
      <c r="N633" s="4"/>
    </row>
    <row r="634" spans="14:14" x14ac:dyDescent="0.2">
      <c r="N634" s="4"/>
    </row>
    <row r="635" spans="14:14" x14ac:dyDescent="0.2">
      <c r="N635" s="4"/>
    </row>
    <row r="636" spans="14:14" x14ac:dyDescent="0.2">
      <c r="N636" s="4"/>
    </row>
    <row r="637" spans="14:14" x14ac:dyDescent="0.2">
      <c r="N637" s="4"/>
    </row>
    <row r="638" spans="14:14" x14ac:dyDescent="0.2">
      <c r="N638" s="4"/>
    </row>
    <row r="639" spans="14:14" x14ac:dyDescent="0.2">
      <c r="N639" s="4"/>
    </row>
    <row r="640" spans="14:14" x14ac:dyDescent="0.2">
      <c r="N640" s="4"/>
    </row>
    <row r="641" spans="14:14" x14ac:dyDescent="0.2">
      <c r="N641" s="4"/>
    </row>
    <row r="642" spans="14:14" x14ac:dyDescent="0.2">
      <c r="N642" s="4"/>
    </row>
    <row r="643" spans="14:14" x14ac:dyDescent="0.2">
      <c r="N643" s="4"/>
    </row>
    <row r="644" spans="14:14" x14ac:dyDescent="0.2">
      <c r="N644" s="4"/>
    </row>
    <row r="645" spans="14:14" x14ac:dyDescent="0.2">
      <c r="N645" s="4"/>
    </row>
    <row r="646" spans="14:14" x14ac:dyDescent="0.2">
      <c r="N646" s="4"/>
    </row>
    <row r="647" spans="14:14" x14ac:dyDescent="0.2">
      <c r="N647" s="4"/>
    </row>
    <row r="648" spans="14:14" x14ac:dyDescent="0.2">
      <c r="N648" s="4"/>
    </row>
    <row r="649" spans="14:14" x14ac:dyDescent="0.2">
      <c r="N649" s="4"/>
    </row>
    <row r="650" spans="14:14" x14ac:dyDescent="0.2">
      <c r="N650" s="4"/>
    </row>
    <row r="651" spans="14:14" x14ac:dyDescent="0.2">
      <c r="N651" s="4"/>
    </row>
    <row r="652" spans="14:14" x14ac:dyDescent="0.2">
      <c r="N652" s="4"/>
    </row>
    <row r="653" spans="14:14" x14ac:dyDescent="0.2">
      <c r="N653" s="4"/>
    </row>
    <row r="654" spans="14:14" x14ac:dyDescent="0.2">
      <c r="N654" s="4"/>
    </row>
    <row r="655" spans="14:14" x14ac:dyDescent="0.2">
      <c r="N655" s="4"/>
    </row>
    <row r="656" spans="14:14" x14ac:dyDescent="0.2">
      <c r="N656" s="4"/>
    </row>
    <row r="657" spans="14:14" x14ac:dyDescent="0.2">
      <c r="N657" s="4"/>
    </row>
    <row r="658" spans="14:14" x14ac:dyDescent="0.2">
      <c r="N658" s="4"/>
    </row>
    <row r="659" spans="14:14" x14ac:dyDescent="0.2">
      <c r="N659" s="4"/>
    </row>
    <row r="660" spans="14:14" x14ac:dyDescent="0.2">
      <c r="N660" s="4"/>
    </row>
    <row r="661" spans="14:14" x14ac:dyDescent="0.2">
      <c r="N661" s="4"/>
    </row>
    <row r="662" spans="14:14" x14ac:dyDescent="0.2">
      <c r="N662" s="4"/>
    </row>
    <row r="663" spans="14:14" x14ac:dyDescent="0.2">
      <c r="N663" s="4"/>
    </row>
    <row r="664" spans="14:14" x14ac:dyDescent="0.2">
      <c r="N664" s="4"/>
    </row>
    <row r="665" spans="14:14" x14ac:dyDescent="0.2">
      <c r="N665" s="4"/>
    </row>
    <row r="666" spans="14:14" x14ac:dyDescent="0.2">
      <c r="N666" s="4"/>
    </row>
    <row r="667" spans="14:14" x14ac:dyDescent="0.2">
      <c r="N667" s="4"/>
    </row>
    <row r="668" spans="14:14" x14ac:dyDescent="0.2">
      <c r="N668" s="4"/>
    </row>
    <row r="669" spans="14:14" x14ac:dyDescent="0.2">
      <c r="N669" s="4"/>
    </row>
    <row r="670" spans="14:14" x14ac:dyDescent="0.2">
      <c r="N670" s="4"/>
    </row>
    <row r="671" spans="14:14" x14ac:dyDescent="0.2">
      <c r="N671" s="4"/>
    </row>
    <row r="672" spans="14:14" x14ac:dyDescent="0.2">
      <c r="N672" s="4"/>
    </row>
    <row r="673" spans="14:14" x14ac:dyDescent="0.2">
      <c r="N673" s="4"/>
    </row>
    <row r="674" spans="14:14" x14ac:dyDescent="0.2">
      <c r="N674" s="4"/>
    </row>
    <row r="675" spans="14:14" x14ac:dyDescent="0.2">
      <c r="N675" s="4"/>
    </row>
    <row r="676" spans="14:14" x14ac:dyDescent="0.2">
      <c r="N676" s="4"/>
    </row>
    <row r="677" spans="14:14" x14ac:dyDescent="0.2">
      <c r="N677" s="4"/>
    </row>
    <row r="678" spans="14:14" x14ac:dyDescent="0.2">
      <c r="N678" s="4"/>
    </row>
    <row r="679" spans="14:14" x14ac:dyDescent="0.2">
      <c r="N679" s="4"/>
    </row>
    <row r="680" spans="14:14" x14ac:dyDescent="0.2">
      <c r="N680" s="4"/>
    </row>
    <row r="681" spans="14:14" x14ac:dyDescent="0.2">
      <c r="N681" s="4"/>
    </row>
    <row r="682" spans="14:14" x14ac:dyDescent="0.2">
      <c r="N682" s="4"/>
    </row>
    <row r="683" spans="14:14" x14ac:dyDescent="0.2">
      <c r="N683" s="4"/>
    </row>
    <row r="684" spans="14:14" x14ac:dyDescent="0.2">
      <c r="N684" s="4"/>
    </row>
    <row r="685" spans="14:14" x14ac:dyDescent="0.2">
      <c r="N685" s="4"/>
    </row>
    <row r="686" spans="14:14" x14ac:dyDescent="0.2">
      <c r="N686" s="4"/>
    </row>
    <row r="687" spans="14:14" x14ac:dyDescent="0.2">
      <c r="N687" s="4"/>
    </row>
    <row r="688" spans="14:14" x14ac:dyDescent="0.2">
      <c r="N688" s="4"/>
    </row>
    <row r="689" spans="14:14" x14ac:dyDescent="0.2">
      <c r="N689" s="4"/>
    </row>
    <row r="690" spans="14:14" x14ac:dyDescent="0.2">
      <c r="N690" s="4"/>
    </row>
    <row r="691" spans="14:14" x14ac:dyDescent="0.2">
      <c r="N691" s="4"/>
    </row>
    <row r="692" spans="14:14" x14ac:dyDescent="0.2">
      <c r="N692" s="4"/>
    </row>
    <row r="693" spans="14:14" x14ac:dyDescent="0.2">
      <c r="N693" s="4"/>
    </row>
    <row r="694" spans="14:14" x14ac:dyDescent="0.2">
      <c r="N694" s="4"/>
    </row>
    <row r="695" spans="14:14" x14ac:dyDescent="0.2">
      <c r="N695" s="4"/>
    </row>
    <row r="696" spans="14:14" x14ac:dyDescent="0.2">
      <c r="N696" s="4"/>
    </row>
    <row r="697" spans="14:14" x14ac:dyDescent="0.2">
      <c r="N697" s="4"/>
    </row>
    <row r="698" spans="14:14" x14ac:dyDescent="0.2">
      <c r="N698" s="4"/>
    </row>
    <row r="699" spans="14:14" x14ac:dyDescent="0.2">
      <c r="N699" s="4"/>
    </row>
    <row r="700" spans="14:14" x14ac:dyDescent="0.2">
      <c r="N700" s="4"/>
    </row>
    <row r="701" spans="14:14" x14ac:dyDescent="0.2">
      <c r="N701" s="4"/>
    </row>
    <row r="702" spans="14:14" x14ac:dyDescent="0.2">
      <c r="N702" s="4"/>
    </row>
    <row r="703" spans="14:14" x14ac:dyDescent="0.2">
      <c r="N703" s="4"/>
    </row>
    <row r="704" spans="14:14" x14ac:dyDescent="0.2">
      <c r="N704" s="4"/>
    </row>
    <row r="705" spans="14:14" x14ac:dyDescent="0.2">
      <c r="N705" s="4"/>
    </row>
    <row r="706" spans="14:14" x14ac:dyDescent="0.2">
      <c r="N706" s="4"/>
    </row>
    <row r="707" spans="14:14" x14ac:dyDescent="0.2">
      <c r="N707" s="4"/>
    </row>
    <row r="708" spans="14:14" x14ac:dyDescent="0.2">
      <c r="N708" s="4"/>
    </row>
    <row r="709" spans="14:14" x14ac:dyDescent="0.2">
      <c r="N709" s="4"/>
    </row>
    <row r="710" spans="14:14" x14ac:dyDescent="0.2">
      <c r="N710" s="4"/>
    </row>
    <row r="711" spans="14:14" x14ac:dyDescent="0.2">
      <c r="N711" s="4"/>
    </row>
    <row r="712" spans="14:14" x14ac:dyDescent="0.2">
      <c r="N712" s="4"/>
    </row>
    <row r="713" spans="14:14" x14ac:dyDescent="0.2">
      <c r="N713" s="4"/>
    </row>
    <row r="714" spans="14:14" x14ac:dyDescent="0.2">
      <c r="N714" s="4"/>
    </row>
    <row r="715" spans="14:14" x14ac:dyDescent="0.2">
      <c r="N715" s="4"/>
    </row>
    <row r="716" spans="14:14" x14ac:dyDescent="0.2">
      <c r="N716" s="4"/>
    </row>
    <row r="717" spans="14:14" x14ac:dyDescent="0.2">
      <c r="N717" s="4"/>
    </row>
    <row r="718" spans="14:14" x14ac:dyDescent="0.2">
      <c r="N718" s="4"/>
    </row>
    <row r="719" spans="14:14" x14ac:dyDescent="0.2">
      <c r="N719" s="4"/>
    </row>
    <row r="720" spans="14:14" x14ac:dyDescent="0.2">
      <c r="N720" s="4"/>
    </row>
    <row r="721" spans="14:14" x14ac:dyDescent="0.2">
      <c r="N721" s="4"/>
    </row>
    <row r="722" spans="14:14" x14ac:dyDescent="0.2">
      <c r="N722" s="4"/>
    </row>
    <row r="723" spans="14:14" x14ac:dyDescent="0.2">
      <c r="N723" s="4"/>
    </row>
    <row r="724" spans="14:14" x14ac:dyDescent="0.2">
      <c r="N724" s="4"/>
    </row>
    <row r="725" spans="14:14" x14ac:dyDescent="0.2">
      <c r="N725" s="4"/>
    </row>
    <row r="726" spans="14:14" x14ac:dyDescent="0.2">
      <c r="N726" s="4"/>
    </row>
    <row r="727" spans="14:14" x14ac:dyDescent="0.2">
      <c r="N727" s="4"/>
    </row>
    <row r="728" spans="14:14" x14ac:dyDescent="0.2">
      <c r="N728" s="4"/>
    </row>
    <row r="729" spans="14:14" x14ac:dyDescent="0.2">
      <c r="N729" s="4"/>
    </row>
    <row r="730" spans="14:14" x14ac:dyDescent="0.2">
      <c r="N730" s="4"/>
    </row>
    <row r="731" spans="14:14" x14ac:dyDescent="0.2">
      <c r="N731" s="4"/>
    </row>
    <row r="732" spans="14:14" x14ac:dyDescent="0.2">
      <c r="N732" s="4"/>
    </row>
    <row r="733" spans="14:14" x14ac:dyDescent="0.2">
      <c r="N733" s="4"/>
    </row>
    <row r="734" spans="14:14" x14ac:dyDescent="0.2">
      <c r="N734" s="4"/>
    </row>
    <row r="735" spans="14:14" x14ac:dyDescent="0.2">
      <c r="N735" s="4"/>
    </row>
    <row r="736" spans="14:14" x14ac:dyDescent="0.2">
      <c r="N736" s="4"/>
    </row>
    <row r="737" spans="14:14" x14ac:dyDescent="0.2">
      <c r="N737" s="4"/>
    </row>
    <row r="738" spans="14:14" x14ac:dyDescent="0.2">
      <c r="N738" s="4"/>
    </row>
    <row r="739" spans="14:14" x14ac:dyDescent="0.2">
      <c r="N739" s="4"/>
    </row>
    <row r="740" spans="14:14" x14ac:dyDescent="0.2">
      <c r="N740" s="4"/>
    </row>
    <row r="741" spans="14:14" x14ac:dyDescent="0.2">
      <c r="N741" s="4"/>
    </row>
    <row r="742" spans="14:14" x14ac:dyDescent="0.2">
      <c r="N742" s="4"/>
    </row>
    <row r="743" spans="14:14" x14ac:dyDescent="0.2">
      <c r="N743" s="4"/>
    </row>
    <row r="744" spans="14:14" x14ac:dyDescent="0.2">
      <c r="N744" s="4"/>
    </row>
    <row r="745" spans="14:14" x14ac:dyDescent="0.2">
      <c r="N745" s="4"/>
    </row>
    <row r="746" spans="14:14" x14ac:dyDescent="0.2">
      <c r="N746" s="4"/>
    </row>
    <row r="747" spans="14:14" x14ac:dyDescent="0.2">
      <c r="N747" s="4"/>
    </row>
    <row r="748" spans="14:14" x14ac:dyDescent="0.2">
      <c r="N748" s="4"/>
    </row>
    <row r="749" spans="14:14" x14ac:dyDescent="0.2">
      <c r="N749" s="4"/>
    </row>
    <row r="750" spans="14:14" x14ac:dyDescent="0.2">
      <c r="N750" s="4"/>
    </row>
    <row r="751" spans="14:14" x14ac:dyDescent="0.2">
      <c r="N751" s="4"/>
    </row>
    <row r="752" spans="14:14" x14ac:dyDescent="0.2">
      <c r="N752" s="4"/>
    </row>
    <row r="753" spans="14:14" x14ac:dyDescent="0.2">
      <c r="N753" s="4"/>
    </row>
    <row r="754" spans="14:14" x14ac:dyDescent="0.2">
      <c r="N754" s="4"/>
    </row>
    <row r="755" spans="14:14" x14ac:dyDescent="0.2">
      <c r="N755" s="4"/>
    </row>
    <row r="756" spans="14:14" x14ac:dyDescent="0.2">
      <c r="N756" s="4"/>
    </row>
    <row r="757" spans="14:14" x14ac:dyDescent="0.2">
      <c r="N757" s="4"/>
    </row>
    <row r="758" spans="14:14" x14ac:dyDescent="0.2">
      <c r="N758" s="4"/>
    </row>
    <row r="759" spans="14:14" x14ac:dyDescent="0.2">
      <c r="N759" s="4"/>
    </row>
    <row r="760" spans="14:14" x14ac:dyDescent="0.2">
      <c r="N760" s="4"/>
    </row>
    <row r="761" spans="14:14" x14ac:dyDescent="0.2">
      <c r="N761" s="4"/>
    </row>
    <row r="762" spans="14:14" x14ac:dyDescent="0.2">
      <c r="N762" s="4"/>
    </row>
    <row r="763" spans="14:14" x14ac:dyDescent="0.2">
      <c r="N763" s="4"/>
    </row>
    <row r="764" spans="14:14" x14ac:dyDescent="0.2">
      <c r="N764" s="4"/>
    </row>
    <row r="765" spans="14:14" x14ac:dyDescent="0.2">
      <c r="N765" s="4"/>
    </row>
    <row r="766" spans="14:14" x14ac:dyDescent="0.2">
      <c r="N766" s="4"/>
    </row>
    <row r="767" spans="14:14" x14ac:dyDescent="0.2">
      <c r="N767" s="4"/>
    </row>
    <row r="768" spans="14:14" x14ac:dyDescent="0.2">
      <c r="N768" s="4"/>
    </row>
    <row r="769" spans="14:14" x14ac:dyDescent="0.2">
      <c r="N769" s="4"/>
    </row>
    <row r="770" spans="14:14" x14ac:dyDescent="0.2">
      <c r="N770" s="4"/>
    </row>
    <row r="771" spans="14:14" x14ac:dyDescent="0.2">
      <c r="N771" s="4"/>
    </row>
    <row r="772" spans="14:14" x14ac:dyDescent="0.2">
      <c r="N772" s="4"/>
    </row>
    <row r="773" spans="14:14" x14ac:dyDescent="0.2">
      <c r="N773" s="4"/>
    </row>
    <row r="774" spans="14:14" x14ac:dyDescent="0.2">
      <c r="N774" s="4"/>
    </row>
    <row r="775" spans="14:14" x14ac:dyDescent="0.2">
      <c r="N775" s="4"/>
    </row>
    <row r="776" spans="14:14" x14ac:dyDescent="0.2">
      <c r="N776" s="4"/>
    </row>
    <row r="777" spans="14:14" x14ac:dyDescent="0.2">
      <c r="N777" s="4"/>
    </row>
    <row r="778" spans="14:14" x14ac:dyDescent="0.2">
      <c r="N778" s="4"/>
    </row>
    <row r="779" spans="14:14" x14ac:dyDescent="0.2">
      <c r="N779" s="4"/>
    </row>
    <row r="780" spans="14:14" x14ac:dyDescent="0.2">
      <c r="N780" s="4"/>
    </row>
    <row r="781" spans="14:14" x14ac:dyDescent="0.2">
      <c r="N781" s="4"/>
    </row>
    <row r="782" spans="14:14" x14ac:dyDescent="0.2">
      <c r="N782" s="4"/>
    </row>
    <row r="783" spans="14:14" x14ac:dyDescent="0.2">
      <c r="N783" s="4"/>
    </row>
    <row r="784" spans="14:14" x14ac:dyDescent="0.2">
      <c r="N784" s="4"/>
    </row>
    <row r="785" spans="14:14" x14ac:dyDescent="0.2">
      <c r="N785" s="4"/>
    </row>
    <row r="786" spans="14:14" x14ac:dyDescent="0.2">
      <c r="N786" s="4"/>
    </row>
    <row r="787" spans="14:14" x14ac:dyDescent="0.2">
      <c r="N787" s="4"/>
    </row>
    <row r="788" spans="14:14" x14ac:dyDescent="0.2">
      <c r="N788" s="4"/>
    </row>
    <row r="789" spans="14:14" x14ac:dyDescent="0.2">
      <c r="N789" s="4"/>
    </row>
    <row r="790" spans="14:14" x14ac:dyDescent="0.2">
      <c r="N790" s="4"/>
    </row>
    <row r="791" spans="14:14" x14ac:dyDescent="0.2">
      <c r="N791" s="4"/>
    </row>
    <row r="792" spans="14:14" x14ac:dyDescent="0.2">
      <c r="N792" s="4"/>
    </row>
    <row r="793" spans="14:14" x14ac:dyDescent="0.2">
      <c r="N793" s="4"/>
    </row>
    <row r="794" spans="14:14" x14ac:dyDescent="0.2">
      <c r="N794" s="4"/>
    </row>
    <row r="795" spans="14:14" x14ac:dyDescent="0.2">
      <c r="N795" s="4"/>
    </row>
    <row r="796" spans="14:14" x14ac:dyDescent="0.2">
      <c r="N796" s="4"/>
    </row>
    <row r="797" spans="14:14" x14ac:dyDescent="0.2">
      <c r="N797" s="4"/>
    </row>
    <row r="798" spans="14:14" x14ac:dyDescent="0.2">
      <c r="N798" s="4"/>
    </row>
    <row r="799" spans="14:14" x14ac:dyDescent="0.2">
      <c r="N799" s="4"/>
    </row>
    <row r="800" spans="14:14" x14ac:dyDescent="0.2">
      <c r="N800" s="4"/>
    </row>
    <row r="801" spans="14:14" x14ac:dyDescent="0.2">
      <c r="N801" s="4"/>
    </row>
    <row r="802" spans="14:14" x14ac:dyDescent="0.2">
      <c r="N802" s="3"/>
    </row>
    <row r="803" spans="14:14" x14ac:dyDescent="0.2">
      <c r="N803" s="3"/>
    </row>
    <row r="804" spans="14:14" x14ac:dyDescent="0.2">
      <c r="N804" s="3"/>
    </row>
    <row r="805" spans="14:14" x14ac:dyDescent="0.2">
      <c r="N805" s="3"/>
    </row>
    <row r="806" spans="14:14" x14ac:dyDescent="0.2">
      <c r="N806" s="3"/>
    </row>
    <row r="807" spans="14:14" x14ac:dyDescent="0.2">
      <c r="N807" s="3"/>
    </row>
    <row r="808" spans="14:14" x14ac:dyDescent="0.2">
      <c r="N808" s="3"/>
    </row>
    <row r="809" spans="14:14" x14ac:dyDescent="0.2">
      <c r="N809" s="3"/>
    </row>
    <row r="810" spans="14:14" x14ac:dyDescent="0.2">
      <c r="N810" s="3"/>
    </row>
    <row r="811" spans="14:14" x14ac:dyDescent="0.2">
      <c r="N811" s="3"/>
    </row>
    <row r="812" spans="14:14" x14ac:dyDescent="0.2">
      <c r="N812" s="3"/>
    </row>
    <row r="813" spans="14:14" x14ac:dyDescent="0.2">
      <c r="N813" s="3"/>
    </row>
    <row r="814" spans="14:14" x14ac:dyDescent="0.2">
      <c r="N814" s="3"/>
    </row>
    <row r="815" spans="14:14" x14ac:dyDescent="0.2">
      <c r="N815" s="3"/>
    </row>
    <row r="816" spans="14:14" x14ac:dyDescent="0.2">
      <c r="N816" s="3"/>
    </row>
    <row r="817" spans="14:14" x14ac:dyDescent="0.2">
      <c r="N817" s="3"/>
    </row>
    <row r="818" spans="14:14" x14ac:dyDescent="0.2">
      <c r="N818" s="3"/>
    </row>
    <row r="819" spans="14:14" x14ac:dyDescent="0.2">
      <c r="N819" s="3"/>
    </row>
    <row r="820" spans="14:14" x14ac:dyDescent="0.2">
      <c r="N820" s="3"/>
    </row>
    <row r="821" spans="14:14" x14ac:dyDescent="0.2">
      <c r="N821" s="3"/>
    </row>
    <row r="822" spans="14:14" x14ac:dyDescent="0.2">
      <c r="N822" s="3"/>
    </row>
    <row r="823" spans="14:14" x14ac:dyDescent="0.2">
      <c r="N823" s="3"/>
    </row>
    <row r="824" spans="14:14" x14ac:dyDescent="0.2">
      <c r="N824" s="3"/>
    </row>
    <row r="825" spans="14:14" x14ac:dyDescent="0.2">
      <c r="N825" s="3"/>
    </row>
    <row r="826" spans="14:14" x14ac:dyDescent="0.2">
      <c r="N826" s="3"/>
    </row>
    <row r="827" spans="14:14" x14ac:dyDescent="0.2">
      <c r="N827" s="3"/>
    </row>
    <row r="828" spans="14:14" x14ac:dyDescent="0.2">
      <c r="N828" s="3"/>
    </row>
    <row r="829" spans="14:14" x14ac:dyDescent="0.2">
      <c r="N829" s="3"/>
    </row>
    <row r="830" spans="14:14" x14ac:dyDescent="0.2">
      <c r="N830" s="3"/>
    </row>
    <row r="831" spans="14:14" x14ac:dyDescent="0.2">
      <c r="N831" s="3"/>
    </row>
    <row r="832" spans="14:14" x14ac:dyDescent="0.2">
      <c r="N832" s="3"/>
    </row>
    <row r="833" spans="14:14" x14ac:dyDescent="0.2">
      <c r="N833" s="3"/>
    </row>
    <row r="834" spans="14:14" x14ac:dyDescent="0.2">
      <c r="N834" s="3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366">
    <mergeCell ref="B487:L487"/>
    <mergeCell ref="I368:J368"/>
    <mergeCell ref="I369:J369"/>
    <mergeCell ref="I370:J370"/>
    <mergeCell ref="K14:K16"/>
    <mergeCell ref="I357:J357"/>
    <mergeCell ref="I358:J358"/>
    <mergeCell ref="I359:J359"/>
    <mergeCell ref="I360:J360"/>
    <mergeCell ref="I361:J361"/>
    <mergeCell ref="I362:J362"/>
    <mergeCell ref="I363:J363"/>
    <mergeCell ref="I364:J364"/>
    <mergeCell ref="I365:J365"/>
    <mergeCell ref="I348:J348"/>
    <mergeCell ref="I349:J349"/>
    <mergeCell ref="I350:J350"/>
    <mergeCell ref="I351:J351"/>
    <mergeCell ref="I352:J352"/>
    <mergeCell ref="I353:J353"/>
    <mergeCell ref="I354:J354"/>
    <mergeCell ref="I355:J355"/>
    <mergeCell ref="I356:J356"/>
    <mergeCell ref="I341:J341"/>
    <mergeCell ref="I342:J342"/>
    <mergeCell ref="I343:J343"/>
    <mergeCell ref="I344:J344"/>
    <mergeCell ref="I345:J345"/>
    <mergeCell ref="I346:J346"/>
    <mergeCell ref="I347:J347"/>
    <mergeCell ref="I366:J366"/>
    <mergeCell ref="I367:J367"/>
    <mergeCell ref="I332:J332"/>
    <mergeCell ref="I333:J333"/>
    <mergeCell ref="I334:J334"/>
    <mergeCell ref="I335:J335"/>
    <mergeCell ref="I336:J336"/>
    <mergeCell ref="I337:J337"/>
    <mergeCell ref="I338:J338"/>
    <mergeCell ref="I339:J339"/>
    <mergeCell ref="I340:J340"/>
    <mergeCell ref="I323:J323"/>
    <mergeCell ref="I324:J324"/>
    <mergeCell ref="I325:J325"/>
    <mergeCell ref="I326:J326"/>
    <mergeCell ref="I327:J327"/>
    <mergeCell ref="I328:J328"/>
    <mergeCell ref="I329:J329"/>
    <mergeCell ref="I330:J330"/>
    <mergeCell ref="I331:J331"/>
    <mergeCell ref="I314:J314"/>
    <mergeCell ref="I315:J315"/>
    <mergeCell ref="I316:J316"/>
    <mergeCell ref="I317:J317"/>
    <mergeCell ref="I318:J318"/>
    <mergeCell ref="I319:J319"/>
    <mergeCell ref="I320:J320"/>
    <mergeCell ref="I321:J321"/>
    <mergeCell ref="I322:J322"/>
    <mergeCell ref="I305:J305"/>
    <mergeCell ref="I306:J306"/>
    <mergeCell ref="I307:J307"/>
    <mergeCell ref="I308:J308"/>
    <mergeCell ref="I309:J309"/>
    <mergeCell ref="I310:J310"/>
    <mergeCell ref="I311:J311"/>
    <mergeCell ref="I312:J312"/>
    <mergeCell ref="I313:J313"/>
    <mergeCell ref="I296:J296"/>
    <mergeCell ref="I297:J297"/>
    <mergeCell ref="I298:J298"/>
    <mergeCell ref="I299:J299"/>
    <mergeCell ref="I300:J300"/>
    <mergeCell ref="I301:J301"/>
    <mergeCell ref="I302:J302"/>
    <mergeCell ref="I303:J303"/>
    <mergeCell ref="I304:J304"/>
    <mergeCell ref="B420:L420"/>
    <mergeCell ref="B419:L419"/>
    <mergeCell ref="I278:J278"/>
    <mergeCell ref="I279:J279"/>
    <mergeCell ref="I280:J280"/>
    <mergeCell ref="I281:J281"/>
    <mergeCell ref="I282:J282"/>
    <mergeCell ref="I62:J62"/>
    <mergeCell ref="I61:J61"/>
    <mergeCell ref="I293:J293"/>
    <mergeCell ref="I294:J294"/>
    <mergeCell ref="I295:J295"/>
    <mergeCell ref="I288:J288"/>
    <mergeCell ref="I289:J289"/>
    <mergeCell ref="I290:J290"/>
    <mergeCell ref="I291:J291"/>
    <mergeCell ref="I292:J292"/>
    <mergeCell ref="I283:J283"/>
    <mergeCell ref="I284:J284"/>
    <mergeCell ref="I285:J285"/>
    <mergeCell ref="I286:J286"/>
    <mergeCell ref="I287:J287"/>
    <mergeCell ref="I255:J255"/>
    <mergeCell ref="I256:J256"/>
    <mergeCell ref="I60:J60"/>
    <mergeCell ref="I59:J59"/>
    <mergeCell ref="I273:J273"/>
    <mergeCell ref="I274:J274"/>
    <mergeCell ref="I275:J275"/>
    <mergeCell ref="I276:J276"/>
    <mergeCell ref="I277:J277"/>
    <mergeCell ref="I268:J268"/>
    <mergeCell ref="I269:J269"/>
    <mergeCell ref="I270:J270"/>
    <mergeCell ref="I271:J271"/>
    <mergeCell ref="I272:J272"/>
    <mergeCell ref="I263:J263"/>
    <mergeCell ref="I264:J264"/>
    <mergeCell ref="I265:J265"/>
    <mergeCell ref="I266:J266"/>
    <mergeCell ref="I267:J267"/>
    <mergeCell ref="I258:J258"/>
    <mergeCell ref="I259:J259"/>
    <mergeCell ref="I260:J260"/>
    <mergeCell ref="I261:J261"/>
    <mergeCell ref="I262:J262"/>
    <mergeCell ref="I253:J253"/>
    <mergeCell ref="I254:J254"/>
    <mergeCell ref="I257:J257"/>
    <mergeCell ref="I248:J248"/>
    <mergeCell ref="I249:J249"/>
    <mergeCell ref="I250:J250"/>
    <mergeCell ref="I251:J251"/>
    <mergeCell ref="I252:J252"/>
    <mergeCell ref="I243:J243"/>
    <mergeCell ref="I244:J244"/>
    <mergeCell ref="I245:J245"/>
    <mergeCell ref="I246:J246"/>
    <mergeCell ref="I247:J247"/>
    <mergeCell ref="I238:J238"/>
    <mergeCell ref="I239:J239"/>
    <mergeCell ref="I240:J240"/>
    <mergeCell ref="I241:J241"/>
    <mergeCell ref="I242:J242"/>
    <mergeCell ref="I233:J233"/>
    <mergeCell ref="I234:J234"/>
    <mergeCell ref="I235:J235"/>
    <mergeCell ref="I236:J236"/>
    <mergeCell ref="I237:J237"/>
    <mergeCell ref="I228:J228"/>
    <mergeCell ref="I229:J229"/>
    <mergeCell ref="I230:J230"/>
    <mergeCell ref="I231:J231"/>
    <mergeCell ref="I232:J232"/>
    <mergeCell ref="I223:J223"/>
    <mergeCell ref="I224:J224"/>
    <mergeCell ref="I225:J225"/>
    <mergeCell ref="I226:J226"/>
    <mergeCell ref="I227:J227"/>
    <mergeCell ref="I218:J218"/>
    <mergeCell ref="I219:J219"/>
    <mergeCell ref="I220:J220"/>
    <mergeCell ref="I221:J221"/>
    <mergeCell ref="I222:J222"/>
    <mergeCell ref="I213:J213"/>
    <mergeCell ref="I214:J214"/>
    <mergeCell ref="I215:J215"/>
    <mergeCell ref="I216:J216"/>
    <mergeCell ref="I217:J217"/>
    <mergeCell ref="I208:J208"/>
    <mergeCell ref="I209:J209"/>
    <mergeCell ref="I210:J210"/>
    <mergeCell ref="I211:J211"/>
    <mergeCell ref="I212:J212"/>
    <mergeCell ref="I203:J203"/>
    <mergeCell ref="I204:J204"/>
    <mergeCell ref="I205:J205"/>
    <mergeCell ref="I206:J206"/>
    <mergeCell ref="I207:J207"/>
    <mergeCell ref="I198:J198"/>
    <mergeCell ref="I199:J199"/>
    <mergeCell ref="I200:J200"/>
    <mergeCell ref="I201:J201"/>
    <mergeCell ref="I202:J202"/>
    <mergeCell ref="I193:J193"/>
    <mergeCell ref="I194:J194"/>
    <mergeCell ref="I195:J195"/>
    <mergeCell ref="I196:J196"/>
    <mergeCell ref="I197:J197"/>
    <mergeCell ref="I188:J188"/>
    <mergeCell ref="I189:J189"/>
    <mergeCell ref="I190:J190"/>
    <mergeCell ref="I191:J191"/>
    <mergeCell ref="I192:J192"/>
    <mergeCell ref="I183:J183"/>
    <mergeCell ref="I184:J184"/>
    <mergeCell ref="I185:J185"/>
    <mergeCell ref="I186:J186"/>
    <mergeCell ref="I187:J187"/>
    <mergeCell ref="I178:J178"/>
    <mergeCell ref="I179:J179"/>
    <mergeCell ref="I180:J180"/>
    <mergeCell ref="I181:J181"/>
    <mergeCell ref="I182:J182"/>
    <mergeCell ref="I173:J173"/>
    <mergeCell ref="I174:J174"/>
    <mergeCell ref="I175:J175"/>
    <mergeCell ref="I176:J176"/>
    <mergeCell ref="I177:J177"/>
    <mergeCell ref="I168:J168"/>
    <mergeCell ref="I169:J169"/>
    <mergeCell ref="I170:J170"/>
    <mergeCell ref="I171:J171"/>
    <mergeCell ref="I172:J172"/>
    <mergeCell ref="I163:J163"/>
    <mergeCell ref="I164:J164"/>
    <mergeCell ref="I165:J165"/>
    <mergeCell ref="I166:J166"/>
    <mergeCell ref="I167:J167"/>
    <mergeCell ref="I158:J158"/>
    <mergeCell ref="I159:J159"/>
    <mergeCell ref="I160:J160"/>
    <mergeCell ref="I161:J161"/>
    <mergeCell ref="I162:J162"/>
    <mergeCell ref="I153:J153"/>
    <mergeCell ref="I154:J154"/>
    <mergeCell ref="I155:J155"/>
    <mergeCell ref="I156:J156"/>
    <mergeCell ref="I157:J157"/>
    <mergeCell ref="I148:J148"/>
    <mergeCell ref="I149:J149"/>
    <mergeCell ref="I150:J150"/>
    <mergeCell ref="I151:J151"/>
    <mergeCell ref="I152:J152"/>
    <mergeCell ref="I143:J143"/>
    <mergeCell ref="I144:J144"/>
    <mergeCell ref="I145:J145"/>
    <mergeCell ref="I146:J146"/>
    <mergeCell ref="I147:J147"/>
    <mergeCell ref="I138:J138"/>
    <mergeCell ref="I139:J139"/>
    <mergeCell ref="I140:J140"/>
    <mergeCell ref="I141:J141"/>
    <mergeCell ref="I142:J142"/>
    <mergeCell ref="I133:J133"/>
    <mergeCell ref="I134:J134"/>
    <mergeCell ref="I135:J135"/>
    <mergeCell ref="I136:J136"/>
    <mergeCell ref="I137:J137"/>
    <mergeCell ref="I128:J128"/>
    <mergeCell ref="I129:J129"/>
    <mergeCell ref="I130:J130"/>
    <mergeCell ref="I131:J131"/>
    <mergeCell ref="I132:J132"/>
    <mergeCell ref="I123:J123"/>
    <mergeCell ref="I124:J124"/>
    <mergeCell ref="I125:J125"/>
    <mergeCell ref="I126:J126"/>
    <mergeCell ref="I127:J127"/>
    <mergeCell ref="I118:J118"/>
    <mergeCell ref="I119:J119"/>
    <mergeCell ref="I120:J120"/>
    <mergeCell ref="I121:J121"/>
    <mergeCell ref="I122:J122"/>
    <mergeCell ref="I113:J113"/>
    <mergeCell ref="I114:J114"/>
    <mergeCell ref="I115:J115"/>
    <mergeCell ref="I116:J116"/>
    <mergeCell ref="I117:J117"/>
    <mergeCell ref="I108:J108"/>
    <mergeCell ref="I109:J109"/>
    <mergeCell ref="I110:J110"/>
    <mergeCell ref="I111:J111"/>
    <mergeCell ref="I112:J112"/>
    <mergeCell ref="I103:J103"/>
    <mergeCell ref="I104:J104"/>
    <mergeCell ref="I105:J105"/>
    <mergeCell ref="I106:J106"/>
    <mergeCell ref="I107:J107"/>
    <mergeCell ref="I98:J98"/>
    <mergeCell ref="I99:J99"/>
    <mergeCell ref="I100:J100"/>
    <mergeCell ref="I101:J101"/>
    <mergeCell ref="I102:J102"/>
    <mergeCell ref="I93:J93"/>
    <mergeCell ref="I94:J94"/>
    <mergeCell ref="I95:J95"/>
    <mergeCell ref="I96:J96"/>
    <mergeCell ref="I97:J97"/>
    <mergeCell ref="I88:J88"/>
    <mergeCell ref="I89:J89"/>
    <mergeCell ref="I90:J90"/>
    <mergeCell ref="I91:J91"/>
    <mergeCell ref="I92:J92"/>
    <mergeCell ref="I83:J83"/>
    <mergeCell ref="I84:J84"/>
    <mergeCell ref="I85:J85"/>
    <mergeCell ref="I86:J86"/>
    <mergeCell ref="I87:J87"/>
    <mergeCell ref="I78:J78"/>
    <mergeCell ref="I79:J79"/>
    <mergeCell ref="I80:J80"/>
    <mergeCell ref="I81:J81"/>
    <mergeCell ref="I82:J82"/>
    <mergeCell ref="I73:J73"/>
    <mergeCell ref="I74:J74"/>
    <mergeCell ref="I75:J75"/>
    <mergeCell ref="I76:J76"/>
    <mergeCell ref="I77:J77"/>
    <mergeCell ref="I68:J68"/>
    <mergeCell ref="I69:J69"/>
    <mergeCell ref="I70:J70"/>
    <mergeCell ref="I71:J71"/>
    <mergeCell ref="I72:J72"/>
    <mergeCell ref="I63:J63"/>
    <mergeCell ref="I64:J64"/>
    <mergeCell ref="I65:J65"/>
    <mergeCell ref="I66:J66"/>
    <mergeCell ref="I67:J67"/>
    <mergeCell ref="K55:K56"/>
    <mergeCell ref="L35:L36"/>
    <mergeCell ref="K49:K50"/>
    <mergeCell ref="K51:K52"/>
    <mergeCell ref="K53:K54"/>
    <mergeCell ref="K37:K38"/>
    <mergeCell ref="K39:K40"/>
    <mergeCell ref="K41:K42"/>
    <mergeCell ref="K43:K44"/>
    <mergeCell ref="K45:K46"/>
    <mergeCell ref="I48:J48"/>
    <mergeCell ref="I57:J57"/>
    <mergeCell ref="I56:J56"/>
    <mergeCell ref="I55:J55"/>
    <mergeCell ref="I54:J54"/>
    <mergeCell ref="I53:J53"/>
    <mergeCell ref="I58:J58"/>
    <mergeCell ref="I52:J52"/>
    <mergeCell ref="I51:J51"/>
    <mergeCell ref="I50:J50"/>
    <mergeCell ref="I49:J49"/>
    <mergeCell ref="B27:C27"/>
    <mergeCell ref="B28:C28"/>
    <mergeCell ref="B29:C29"/>
    <mergeCell ref="H34:H35"/>
    <mergeCell ref="G34:G35"/>
    <mergeCell ref="B32:D32"/>
    <mergeCell ref="B34:B35"/>
    <mergeCell ref="C34:C35"/>
    <mergeCell ref="D34:D35"/>
    <mergeCell ref="E34:E35"/>
    <mergeCell ref="F34:F35"/>
    <mergeCell ref="J12:J13"/>
    <mergeCell ref="K12:K13"/>
    <mergeCell ref="K35:K36"/>
    <mergeCell ref="L12:L13"/>
    <mergeCell ref="L14:L16"/>
    <mergeCell ref="K17:K19"/>
    <mergeCell ref="L17:L19"/>
    <mergeCell ref="K20:K21"/>
    <mergeCell ref="L20:L21"/>
    <mergeCell ref="B16:D16"/>
    <mergeCell ref="B17:D17"/>
    <mergeCell ref="B18:D18"/>
    <mergeCell ref="B19:D19"/>
    <mergeCell ref="B20:D20"/>
    <mergeCell ref="B21:D21"/>
    <mergeCell ref="B22:D22"/>
    <mergeCell ref="B23:D23"/>
    <mergeCell ref="B6:D7"/>
  </mergeCells>
  <dataValidations count="2">
    <dataValidation type="decimal" allowBlank="1" showInputMessage="1" showErrorMessage="1" error="Line of Credit advance cannot exceed availalbe credit line amount" sqref="K48 K61 K74 K87 K100 K113 K126 K139 K152 K165 K178 K191 K204 K217 K230 K243 K256 K269 K282 K295" xr:uid="{A7053EBD-832D-4D81-B2BC-1F9884DAEE81}">
      <formula1>0</formula1>
      <formula2>L20</formula2>
    </dataValidation>
    <dataValidation type="decimal" allowBlank="1" showInputMessage="1" showErrorMessage="1" error="Balance cannot be paid lower than $500" sqref="L48 L61 L74 L87 L100 L113 L126 L139 L152 L165 L178 L191 L204 L217 L230 L243 L256 L269 L282 L295" xr:uid="{BDDC1D7E-980D-4BDD-89D4-852E2D273DAC}">
      <formula1>0</formula1>
      <formula2>F46-499.99</formula2>
    </dataValidation>
  </dataValidations>
  <hyperlinks>
    <hyperlink ref="J22" r:id="rId1" display="mailto:michael@allreverse.com" xr:uid="{4B53F4DB-C22E-4F65-B95D-3943B7454D39}"/>
  </hyperlinks>
  <pageMargins left="0.7" right="0.64" top="0.61" bottom="0.75" header="0.3" footer="0.3"/>
  <pageSetup paperSize="9" scale="45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HECM Amortization Calculator</vt:lpstr>
      <vt:lpstr>'HECM Amortization Calculator'!Print_Area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Cliff Auerswald</dc:creator>
  <cp:lastModifiedBy>Cliff Auerswald</cp:lastModifiedBy>
  <cp:lastPrinted>2015-08-20T17:32:15Z</cp:lastPrinted>
  <dcterms:created xsi:type="dcterms:W3CDTF">2012-04-10T17:55:28Z</dcterms:created>
  <dcterms:modified xsi:type="dcterms:W3CDTF">2025-10-07T00:24:31Z</dcterms:modified>
</cp:coreProperties>
</file>